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99D72E1C-FE2E-4A3E-B7A1-F5321F8B4672}" xr6:coauthVersionLast="47" xr6:coauthVersionMax="47" xr10:uidLastSave="{00000000-0000-0000-0000-000000000000}"/>
  <bookViews>
    <workbookView xWindow="30930" yWindow="1050" windowWidth="21600" windowHeight="11265" xr2:uid="{00000000-000D-0000-FFFF-FFFF00000000}"/>
  </bookViews>
  <sheets>
    <sheet name="Audit Croisé" sheetId="1" r:id="rId1"/>
    <sheet name="cotation préalable" sheetId="2" r:id="rId2"/>
    <sheet name="grille indemnité" sheetId="3" r:id="rId3"/>
    <sheet name="Mapping pannes" sheetId="4" state="hidden" r:id="rId4"/>
    <sheet name="Calcul indemnités" sheetId="5" state="hidden" r:id="rId5"/>
  </sheets>
  <definedNames>
    <definedName name="_xlnm._FilterDatabase" localSheetId="0" hidden="1">'Audit Croisé'!$A$2:$O$68</definedName>
    <definedName name="_xlnm._FilterDatabase" localSheetId="4" hidden="1">'Calcul indemnités'!$A$1:$W$135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9ZYXnZeKE9BYtnKQmI0ePFoYkc0L2UHlxFPuMeu3wRs="/>
    </ext>
  </extLst>
</workbook>
</file>

<file path=xl/calcChain.xml><?xml version="1.0" encoding="utf-8"?>
<calcChain xmlns="http://schemas.openxmlformats.org/spreadsheetml/2006/main">
  <c r="T131" i="5" l="1"/>
  <c r="U131" i="5" s="1"/>
  <c r="T130" i="5"/>
  <c r="W130" i="5" s="1" a="1"/>
  <c r="W130" i="5" s="1"/>
  <c r="T129" i="5"/>
  <c r="Q129" i="5" a="1"/>
  <c r="Q129" i="5" s="1"/>
  <c r="P129" i="5" a="1"/>
  <c r="P129" i="5" s="1"/>
  <c r="T128" i="5"/>
  <c r="Q128" i="5" a="1"/>
  <c r="Q128" i="5" s="1"/>
  <c r="P128" i="5" a="1"/>
  <c r="P128" i="5" s="1"/>
  <c r="T127" i="5"/>
  <c r="Q127" i="5" a="1"/>
  <c r="Q127" i="5" s="1"/>
  <c r="P127" i="5" a="1"/>
  <c r="P127" i="5" s="1"/>
  <c r="T126" i="5"/>
  <c r="Q126" i="5" a="1"/>
  <c r="Q126" i="5" s="1"/>
  <c r="P126" i="5" a="1"/>
  <c r="P126" i="5" s="1"/>
  <c r="T125" i="5"/>
  <c r="Q125" i="5" a="1"/>
  <c r="Q125" i="5" s="1"/>
  <c r="P125" i="5" a="1"/>
  <c r="P125" i="5" s="1"/>
  <c r="T124" i="5"/>
  <c r="Q124" i="5" a="1"/>
  <c r="Q124" i="5" s="1"/>
  <c r="P124" i="5" a="1"/>
  <c r="P124" i="5" s="1"/>
  <c r="T123" i="5"/>
  <c r="Q123" i="5" a="1"/>
  <c r="Q123" i="5" s="1"/>
  <c r="P123" i="5" a="1"/>
  <c r="P123" i="5" s="1"/>
  <c r="T122" i="5"/>
  <c r="Q122" i="5" a="1"/>
  <c r="Q122" i="5" s="1"/>
  <c r="P122" i="5" a="1"/>
  <c r="P122" i="5" s="1"/>
  <c r="T121" i="5"/>
  <c r="Q121" i="5" a="1"/>
  <c r="Q121" i="5" s="1"/>
  <c r="P121" i="5" a="1"/>
  <c r="P121" i="5" s="1"/>
  <c r="T120" i="5"/>
  <c r="Q120" i="5" a="1"/>
  <c r="Q120" i="5" s="1"/>
  <c r="P120" i="5" a="1"/>
  <c r="P120" i="5" s="1"/>
  <c r="T119" i="5"/>
  <c r="Q119" i="5" a="1"/>
  <c r="Q119" i="5" s="1"/>
  <c r="P119" i="5" a="1"/>
  <c r="P119" i="5" s="1"/>
  <c r="T118" i="5"/>
  <c r="Q118" i="5" a="1"/>
  <c r="Q118" i="5" s="1"/>
  <c r="T117" i="5"/>
  <c r="Q117" i="5" a="1"/>
  <c r="Q117" i="5" s="1"/>
  <c r="U116" i="5"/>
  <c r="T116" i="5"/>
  <c r="Q116" i="5" a="1"/>
  <c r="Q116" i="5" s="1"/>
  <c r="W115" i="5" a="1"/>
  <c r="W115" i="5" s="1"/>
  <c r="T115" i="5"/>
  <c r="S115" i="5"/>
  <c r="T114" i="5"/>
  <c r="Q114" i="5" a="1"/>
  <c r="Q114" i="5"/>
  <c r="P114" i="5" a="1"/>
  <c r="P114" i="5"/>
  <c r="T113" i="5"/>
  <c r="T112" i="5"/>
  <c r="T111" i="5"/>
  <c r="Q111" i="5" a="1"/>
  <c r="Q111" i="5" s="1"/>
  <c r="P111" i="5" a="1"/>
  <c r="P111" i="5" s="1"/>
  <c r="T110" i="5"/>
  <c r="Q110" i="5" a="1"/>
  <c r="Q110" i="5"/>
  <c r="P110" i="5" a="1"/>
  <c r="P110" i="5" s="1"/>
  <c r="T109" i="5"/>
  <c r="Q109" i="5" a="1"/>
  <c r="Q109" i="5" s="1"/>
  <c r="P109" i="5" a="1"/>
  <c r="P109" i="5" s="1"/>
  <c r="T108" i="5"/>
  <c r="Q108" i="5" a="1"/>
  <c r="Q108" i="5"/>
  <c r="P108" i="5" a="1"/>
  <c r="P108" i="5" s="1"/>
  <c r="T107" i="5"/>
  <c r="Q107" i="5" a="1"/>
  <c r="Q107" i="5" s="1"/>
  <c r="P107" i="5" a="1"/>
  <c r="P107" i="5" s="1"/>
  <c r="T106" i="5"/>
  <c r="Q106" i="5" a="1"/>
  <c r="Q106" i="5"/>
  <c r="P106" i="5" a="1"/>
  <c r="P106" i="5" s="1"/>
  <c r="T105" i="5"/>
  <c r="Q105" i="5" a="1"/>
  <c r="Q105" i="5" s="1"/>
  <c r="P105" i="5" a="1"/>
  <c r="P105" i="5" s="1"/>
  <c r="T104" i="5"/>
  <c r="Q104" i="5" a="1"/>
  <c r="Q104" i="5"/>
  <c r="P104" i="5" a="1"/>
  <c r="P104" i="5" s="1"/>
  <c r="T103" i="5"/>
  <c r="Q103" i="5" a="1"/>
  <c r="Q103" i="5" s="1"/>
  <c r="P103" i="5" a="1"/>
  <c r="P103" i="5" s="1"/>
  <c r="T102" i="5"/>
  <c r="Q102" i="5" a="1"/>
  <c r="Q102" i="5"/>
  <c r="P102" i="5" a="1"/>
  <c r="P102" i="5" s="1"/>
  <c r="T101" i="5"/>
  <c r="Q101" i="5" a="1"/>
  <c r="Q101" i="5" s="1"/>
  <c r="P101" i="5" a="1"/>
  <c r="P101" i="5" s="1"/>
  <c r="T100" i="5"/>
  <c r="Q100" i="5" a="1"/>
  <c r="Q100" i="5"/>
  <c r="P100" i="5" a="1"/>
  <c r="P100" i="5" s="1"/>
  <c r="T99" i="5"/>
  <c r="Q99" i="5" a="1"/>
  <c r="Q99" i="5" s="1"/>
  <c r="P99" i="5" a="1"/>
  <c r="P99" i="5" s="1"/>
  <c r="T98" i="5"/>
  <c r="Q98" i="5" a="1"/>
  <c r="Q98" i="5"/>
  <c r="P98" i="5" a="1"/>
  <c r="P98" i="5"/>
  <c r="T97" i="5"/>
  <c r="Q97" i="5" a="1"/>
  <c r="Q97" i="5"/>
  <c r="P97" i="5" a="1"/>
  <c r="P97" i="5"/>
  <c r="T96" i="5"/>
  <c r="Q96" i="5" a="1"/>
  <c r="Q96" i="5"/>
  <c r="P96" i="5" a="1"/>
  <c r="P96" i="5"/>
  <c r="T95" i="5"/>
  <c r="Q95" i="5" a="1"/>
  <c r="Q95" i="5" s="1"/>
  <c r="P95" i="5" a="1"/>
  <c r="P95" i="5"/>
  <c r="T94" i="5"/>
  <c r="Q94" i="5" a="1"/>
  <c r="Q94" i="5" s="1"/>
  <c r="P94" i="5" a="1"/>
  <c r="P94" i="5"/>
  <c r="T93" i="5"/>
  <c r="Q93" i="5" a="1"/>
  <c r="Q93" i="5" s="1"/>
  <c r="P93" i="5" a="1"/>
  <c r="P93" i="5"/>
  <c r="T92" i="5"/>
  <c r="Q92" i="5" a="1"/>
  <c r="Q92" i="5" s="1"/>
  <c r="P92" i="5" a="1"/>
  <c r="P92" i="5"/>
  <c r="T91" i="5"/>
  <c r="Q91" i="5" a="1"/>
  <c r="Q91" i="5" s="1"/>
  <c r="P91" i="5" a="1"/>
  <c r="P91" i="5"/>
  <c r="T90" i="5"/>
  <c r="Q90" i="5" a="1"/>
  <c r="Q90" i="5" s="1"/>
  <c r="P90" i="5" a="1"/>
  <c r="P90" i="5"/>
  <c r="T89" i="5"/>
  <c r="Q89" i="5" a="1"/>
  <c r="Q89" i="5" s="1"/>
  <c r="P89" i="5" a="1"/>
  <c r="P89" i="5"/>
  <c r="T88" i="5"/>
  <c r="Q88" i="5" a="1"/>
  <c r="Q88" i="5" s="1"/>
  <c r="P88" i="5" a="1"/>
  <c r="P88" i="5"/>
  <c r="T87" i="5"/>
  <c r="Q87" i="5" a="1"/>
  <c r="Q87" i="5" s="1"/>
  <c r="P87" i="5" a="1"/>
  <c r="P87" i="5"/>
  <c r="T86" i="5"/>
  <c r="Q86" i="5" a="1"/>
  <c r="Q86" i="5" s="1"/>
  <c r="P86" i="5" a="1"/>
  <c r="P86" i="5"/>
  <c r="T85" i="5"/>
  <c r="Q85" i="5" a="1"/>
  <c r="Q85" i="5" s="1"/>
  <c r="P85" i="5" a="1"/>
  <c r="P85" i="5"/>
  <c r="T84" i="5"/>
  <c r="Q84" i="5" a="1"/>
  <c r="Q84" i="5" s="1"/>
  <c r="P84" i="5" a="1"/>
  <c r="P84" i="5"/>
  <c r="T83" i="5"/>
  <c r="T82" i="5"/>
  <c r="T81" i="5"/>
  <c r="T80" i="5"/>
  <c r="T79" i="5"/>
  <c r="T78" i="5"/>
  <c r="Q78" i="5" a="1"/>
  <c r="Q78" i="5" s="1"/>
  <c r="T77" i="5"/>
  <c r="Q77" i="5" a="1"/>
  <c r="Q77" i="5" s="1"/>
  <c r="T76" i="5"/>
  <c r="Q76" i="5" a="1"/>
  <c r="Q76" i="5" s="1"/>
  <c r="T75" i="5"/>
  <c r="Q75" i="5" a="1"/>
  <c r="Q75" i="5" s="1"/>
  <c r="T74" i="5"/>
  <c r="Q74" i="5" a="1"/>
  <c r="Q74" i="5" s="1"/>
  <c r="T73" i="5"/>
  <c r="Q73" i="5" a="1"/>
  <c r="Q73" i="5" s="1"/>
  <c r="T72" i="5"/>
  <c r="Q72" i="5" a="1"/>
  <c r="Q72" i="5" s="1"/>
  <c r="T71" i="5"/>
  <c r="Q71" i="5" a="1"/>
  <c r="Q71" i="5" s="1"/>
  <c r="T70" i="5"/>
  <c r="Q70" i="5" a="1"/>
  <c r="Q70" i="5" s="1"/>
  <c r="T69" i="5"/>
  <c r="Q69" i="5" a="1"/>
  <c r="Q69" i="5" s="1"/>
  <c r="T68" i="5"/>
  <c r="Q68" i="5" a="1"/>
  <c r="Q68" i="5" s="1"/>
  <c r="T67" i="5"/>
  <c r="Q67" i="5" a="1"/>
  <c r="Q67" i="5" s="1"/>
  <c r="T66" i="5"/>
  <c r="Q66" i="5" a="1"/>
  <c r="Q66" i="5" s="1"/>
  <c r="T65" i="5"/>
  <c r="Q65" i="5" a="1"/>
  <c r="Q65" i="5" s="1"/>
  <c r="T64" i="5"/>
  <c r="Q64" i="5" a="1"/>
  <c r="Q64" i="5" s="1"/>
  <c r="T63" i="5"/>
  <c r="Q63" i="5" a="1"/>
  <c r="Q63" i="5" s="1"/>
  <c r="P63" i="5" a="1"/>
  <c r="P63" i="5" s="1"/>
  <c r="T62" i="5"/>
  <c r="Q62" i="5" a="1"/>
  <c r="Q62" i="5" s="1"/>
  <c r="P62" i="5" a="1"/>
  <c r="P62" i="5" s="1"/>
  <c r="T61" i="5"/>
  <c r="Q61" i="5" a="1"/>
  <c r="Q61" i="5" s="1"/>
  <c r="P61" i="5" a="1"/>
  <c r="P61" i="5" s="1"/>
  <c r="T60" i="5"/>
  <c r="Q60" i="5" a="1"/>
  <c r="Q60" i="5" s="1"/>
  <c r="P60" i="5" a="1"/>
  <c r="P60" i="5" s="1"/>
  <c r="T59" i="5"/>
  <c r="Q59" i="5" a="1"/>
  <c r="Q59" i="5" s="1"/>
  <c r="P59" i="5" a="1"/>
  <c r="P59" i="5" s="1"/>
  <c r="T58" i="5"/>
  <c r="Q58" i="5" a="1"/>
  <c r="Q58" i="5" s="1"/>
  <c r="P58" i="5" a="1"/>
  <c r="P58" i="5" s="1"/>
  <c r="T57" i="5"/>
  <c r="Q57" i="5" a="1"/>
  <c r="Q57" i="5" s="1"/>
  <c r="P57" i="5" a="1"/>
  <c r="P57" i="5" s="1"/>
  <c r="T56" i="5"/>
  <c r="Q56" i="5" a="1"/>
  <c r="Q56" i="5" s="1"/>
  <c r="P56" i="5" a="1"/>
  <c r="P56" i="5" s="1"/>
  <c r="T55" i="5"/>
  <c r="Q55" i="5" a="1"/>
  <c r="Q55" i="5" s="1"/>
  <c r="P55" i="5" a="1"/>
  <c r="P55" i="5" s="1"/>
  <c r="T54" i="5"/>
  <c r="Q54" i="5" a="1"/>
  <c r="Q54" i="5" s="1"/>
  <c r="P54" i="5" a="1"/>
  <c r="P54" i="5" s="1"/>
  <c r="T53" i="5"/>
  <c r="T52" i="5"/>
  <c r="T51" i="5"/>
  <c r="T50" i="5"/>
  <c r="T49" i="5"/>
  <c r="T48" i="5"/>
  <c r="T47" i="5"/>
  <c r="T46" i="5"/>
  <c r="T45" i="5"/>
  <c r="T44" i="5"/>
  <c r="T43" i="5"/>
  <c r="T42" i="5"/>
  <c r="T41" i="5"/>
  <c r="U40" i="5"/>
  <c r="T40" i="5"/>
  <c r="W40" i="5" s="1" a="1"/>
  <c r="W40" i="5" s="1"/>
  <c r="T39" i="5"/>
  <c r="T38" i="5"/>
  <c r="T37" i="5"/>
  <c r="Q37" i="5" a="1"/>
  <c r="Q37" i="5" s="1"/>
  <c r="P37" i="5" a="1"/>
  <c r="P37" i="5"/>
  <c r="T36" i="5"/>
  <c r="T35" i="5"/>
  <c r="T34" i="5"/>
  <c r="T33" i="5"/>
  <c r="T32" i="5"/>
  <c r="T31" i="5"/>
  <c r="T30" i="5"/>
  <c r="T29" i="5"/>
  <c r="T28" i="5"/>
  <c r="T27" i="5"/>
  <c r="T26" i="5"/>
  <c r="T25" i="5"/>
  <c r="W24" i="5" a="1"/>
  <c r="W24" i="5" s="1"/>
  <c r="U24" i="5"/>
  <c r="T24" i="5"/>
  <c r="Q24" i="5" a="1"/>
  <c r="Q24" i="5" s="1"/>
  <c r="P24" i="5" a="1"/>
  <c r="P24" i="5"/>
  <c r="W23" i="5" a="1"/>
  <c r="W23" i="5" s="1"/>
  <c r="T23" i="5"/>
  <c r="T22" i="5"/>
  <c r="U22" i="5" s="1"/>
  <c r="Q22" i="5" a="1"/>
  <c r="Q22" i="5"/>
  <c r="P22" i="5" a="1"/>
  <c r="P22" i="5"/>
  <c r="R22" i="5" s="1"/>
  <c r="T21" i="5"/>
  <c r="W21" i="5" s="1" a="1"/>
  <c r="W21" i="5" s="1"/>
  <c r="W20" i="5" a="1"/>
  <c r="W20" i="5"/>
  <c r="T20" i="5"/>
  <c r="U20" i="5" s="1"/>
  <c r="U19" i="5"/>
  <c r="T19" i="5"/>
  <c r="W19" i="5" s="1" a="1"/>
  <c r="W19" i="5" s="1"/>
  <c r="T18" i="5"/>
  <c r="Q18" i="5" a="1"/>
  <c r="Q18" i="5" s="1"/>
  <c r="P18" i="5" a="1"/>
  <c r="P18" i="5" s="1"/>
  <c r="T17" i="5"/>
  <c r="Q17" i="5" a="1"/>
  <c r="Q17" i="5" s="1"/>
  <c r="P17" i="5" a="1"/>
  <c r="P17" i="5" s="1"/>
  <c r="T16" i="5"/>
  <c r="T15" i="5"/>
  <c r="Q15" i="5" a="1"/>
  <c r="Q15" i="5" s="1"/>
  <c r="P15" i="5" a="1"/>
  <c r="P15" i="5" s="1"/>
  <c r="T14" i="5"/>
  <c r="Q14" i="5" a="1"/>
  <c r="Q14" i="5" s="1"/>
  <c r="P14" i="5" a="1"/>
  <c r="P14" i="5" s="1"/>
  <c r="T13" i="5"/>
  <c r="T12" i="5"/>
  <c r="T11" i="5"/>
  <c r="T10" i="5"/>
  <c r="T9" i="5"/>
  <c r="T8" i="5"/>
  <c r="T7" i="5"/>
  <c r="T6" i="5"/>
  <c r="T5" i="5"/>
  <c r="T4" i="5"/>
  <c r="T3" i="5"/>
  <c r="T2" i="5"/>
  <c r="D16" i="4" a="1"/>
  <c r="D16" i="4" s="1"/>
  <c r="C16" i="4" a="1"/>
  <c r="C16" i="4"/>
  <c r="D15" i="4" a="1"/>
  <c r="D15" i="4" s="1"/>
  <c r="C15" i="4" a="1"/>
  <c r="C15" i="4"/>
  <c r="P2" i="5" s="1" a="1"/>
  <c r="P2" i="5" s="1"/>
  <c r="C14" i="4"/>
  <c r="D13" i="4" a="1"/>
  <c r="D13" i="4"/>
  <c r="Q115" i="5" s="1" a="1"/>
  <c r="Q115" i="5" s="1"/>
  <c r="C13" i="4" a="1"/>
  <c r="C13" i="4"/>
  <c r="P115" i="5" s="1" a="1"/>
  <c r="P115" i="5" s="1"/>
  <c r="D12" i="4" a="1"/>
  <c r="D12" i="4"/>
  <c r="C12" i="4" a="1"/>
  <c r="C12" i="4"/>
  <c r="P40" i="5" s="1" a="1"/>
  <c r="P40" i="5" s="1"/>
  <c r="R40" i="5" s="1"/>
  <c r="S40" i="5" s="1"/>
  <c r="D11" i="4" a="1"/>
  <c r="D11" i="4"/>
  <c r="Q53" i="5" s="1" a="1"/>
  <c r="Q53" i="5" s="1"/>
  <c r="C11" i="4" a="1"/>
  <c r="C11" i="4"/>
  <c r="P53" i="5" s="1" a="1"/>
  <c r="P53" i="5" s="1"/>
  <c r="D10" i="4" a="1"/>
  <c r="D10" i="4"/>
  <c r="Q131" i="5" s="1" a="1"/>
  <c r="Q131" i="5" s="1"/>
  <c r="C10" i="4" a="1"/>
  <c r="C10" i="4"/>
  <c r="D9" i="4" a="1"/>
  <c r="D9" i="4"/>
  <c r="Q36" i="5" s="1" a="1"/>
  <c r="Q36" i="5" s="1"/>
  <c r="C9" i="4" a="1"/>
  <c r="C9" i="4"/>
  <c r="D8" i="4" a="1"/>
  <c r="D8" i="4"/>
  <c r="C8" i="4" a="1"/>
  <c r="C8" i="4"/>
  <c r="D7" i="4" a="1"/>
  <c r="D7" i="4"/>
  <c r="C7" i="4" a="1"/>
  <c r="C7" i="4"/>
  <c r="D6" i="4" a="1"/>
  <c r="D6" i="4"/>
  <c r="C6" i="4" a="1"/>
  <c r="C6" i="4"/>
  <c r="D5" i="4" a="1"/>
  <c r="D5" i="4"/>
  <c r="C5" i="4" a="1"/>
  <c r="C5" i="4"/>
  <c r="D4" i="4" a="1"/>
  <c r="D4" i="4"/>
  <c r="Q7" i="5" s="1" a="1"/>
  <c r="Q7" i="5" s="1"/>
  <c r="C4" i="4" a="1"/>
  <c r="C4" i="4"/>
  <c r="P7" i="5" s="1" a="1"/>
  <c r="P7" i="5" s="1"/>
  <c r="D3" i="4" a="1"/>
  <c r="D3" i="4"/>
  <c r="C3" i="4" a="1"/>
  <c r="C3" i="4"/>
  <c r="D2" i="4" a="1"/>
  <c r="D2" i="4"/>
  <c r="C2" i="4" a="1"/>
  <c r="C2" i="4"/>
  <c r="F17" i="2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H7" i="2"/>
  <c r="I7" i="2" s="1"/>
  <c r="H6" i="2"/>
  <c r="I6" i="2" s="1"/>
  <c r="H5" i="2"/>
  <c r="B2" i="2"/>
  <c r="B3" i="2" s="1"/>
  <c r="S22" i="5" l="1"/>
  <c r="V22" i="5"/>
  <c r="Q81" i="5" a="1"/>
  <c r="Q81" i="5" s="1"/>
  <c r="Q83" i="5" a="1"/>
  <c r="Q83" i="5" s="1"/>
  <c r="Q41" i="5" a="1"/>
  <c r="Q41" i="5" s="1"/>
  <c r="Q82" i="5" a="1"/>
  <c r="Q82" i="5" s="1"/>
  <c r="Q2" i="5" a="1"/>
  <c r="Q2" i="5" s="1"/>
  <c r="Q16" i="5" a="1"/>
  <c r="Q16" i="5" s="1"/>
  <c r="L114" i="5"/>
  <c r="L126" i="5"/>
  <c r="L122" i="5"/>
  <c r="L113" i="5"/>
  <c r="L109" i="5"/>
  <c r="L105" i="5"/>
  <c r="L101" i="5"/>
  <c r="L80" i="5"/>
  <c r="L129" i="5"/>
  <c r="L128" i="5"/>
  <c r="L124" i="5"/>
  <c r="L120" i="5"/>
  <c r="L111" i="5"/>
  <c r="L107" i="5"/>
  <c r="L103" i="5"/>
  <c r="L99" i="5"/>
  <c r="L98" i="5"/>
  <c r="L97" i="5"/>
  <c r="L96" i="5"/>
  <c r="L95" i="5"/>
  <c r="L94" i="5"/>
  <c r="L127" i="5"/>
  <c r="L123" i="5"/>
  <c r="L119" i="5"/>
  <c r="L118" i="5"/>
  <c r="L117" i="5"/>
  <c r="L110" i="5"/>
  <c r="L106" i="5"/>
  <c r="L102" i="5"/>
  <c r="L121" i="5"/>
  <c r="L112" i="5"/>
  <c r="L83" i="5"/>
  <c r="L78" i="5"/>
  <c r="L100" i="5"/>
  <c r="L93" i="5"/>
  <c r="L92" i="5"/>
  <c r="L91" i="5"/>
  <c r="L90" i="5"/>
  <c r="L89" i="5"/>
  <c r="L88" i="5"/>
  <c r="L87" i="5"/>
  <c r="L86" i="5"/>
  <c r="L85" i="5"/>
  <c r="L125" i="5"/>
  <c r="L104" i="5"/>
  <c r="L81" i="5"/>
  <c r="L76" i="5"/>
  <c r="L51" i="5"/>
  <c r="L108" i="5"/>
  <c r="L82" i="5"/>
  <c r="L77" i="5"/>
  <c r="L74" i="5"/>
  <c r="L72" i="5"/>
  <c r="L70" i="5"/>
  <c r="L62" i="5"/>
  <c r="L58" i="5"/>
  <c r="L54" i="5"/>
  <c r="L50" i="5"/>
  <c r="L46" i="5"/>
  <c r="L43" i="5"/>
  <c r="L41" i="5"/>
  <c r="L13" i="5"/>
  <c r="L9" i="5"/>
  <c r="L84" i="5"/>
  <c r="L79" i="5"/>
  <c r="L59" i="5"/>
  <c r="L55" i="5"/>
  <c r="L52" i="5"/>
  <c r="L45" i="5"/>
  <c r="L38" i="5"/>
  <c r="L36" i="5"/>
  <c r="L34" i="5"/>
  <c r="L32" i="5"/>
  <c r="L30" i="5"/>
  <c r="L75" i="5"/>
  <c r="L73" i="5"/>
  <c r="L71" i="5"/>
  <c r="L69" i="5"/>
  <c r="L68" i="5"/>
  <c r="L67" i="5"/>
  <c r="L66" i="5"/>
  <c r="L65" i="5"/>
  <c r="L64" i="5"/>
  <c r="L60" i="5"/>
  <c r="L56" i="5"/>
  <c r="L49" i="5"/>
  <c r="L48" i="5"/>
  <c r="L44" i="5"/>
  <c r="L42" i="5"/>
  <c r="L63" i="5"/>
  <c r="L61" i="5"/>
  <c r="L57" i="5"/>
  <c r="L53" i="5"/>
  <c r="L47" i="5"/>
  <c r="L37" i="5"/>
  <c r="L35" i="5"/>
  <c r="L33" i="5"/>
  <c r="L31" i="5"/>
  <c r="P130" i="5" a="1"/>
  <c r="P130" i="5" s="1"/>
  <c r="P112" i="5" a="1"/>
  <c r="P112" i="5" s="1"/>
  <c r="P42" i="5" a="1"/>
  <c r="P42" i="5" s="1"/>
  <c r="P43" i="5" a="1"/>
  <c r="P43" i="5" s="1"/>
  <c r="P113" i="5" a="1"/>
  <c r="P113" i="5" s="1"/>
  <c r="P44" i="5" a="1"/>
  <c r="P44" i="5" s="1"/>
  <c r="P45" i="5" a="1"/>
  <c r="P45" i="5" s="1"/>
  <c r="P46" i="5" a="1"/>
  <c r="P46" i="5" s="1"/>
  <c r="P49" i="5" a="1"/>
  <c r="P49" i="5" s="1"/>
  <c r="P48" i="5" a="1"/>
  <c r="P48" i="5" s="1"/>
  <c r="P47" i="5" a="1"/>
  <c r="P47" i="5" s="1"/>
  <c r="P50" i="5" a="1"/>
  <c r="P50" i="5" s="1"/>
  <c r="P51" i="5" a="1"/>
  <c r="P51" i="5" s="1"/>
  <c r="P11" i="5" a="1"/>
  <c r="P11" i="5" s="1"/>
  <c r="P52" i="5" a="1"/>
  <c r="P52" i="5" s="1"/>
  <c r="P28" i="5" a="1"/>
  <c r="P28" i="5" s="1"/>
  <c r="P27" i="5" a="1"/>
  <c r="P27" i="5" s="1"/>
  <c r="P26" i="5" a="1"/>
  <c r="P26" i="5" s="1"/>
  <c r="P25" i="5" a="1"/>
  <c r="P25" i="5" s="1"/>
  <c r="P35" i="5" a="1"/>
  <c r="P35" i="5" s="1"/>
  <c r="P33" i="5" a="1"/>
  <c r="P33" i="5" s="1"/>
  <c r="P31" i="5" a="1"/>
  <c r="P31" i="5" s="1"/>
  <c r="P29" i="5" a="1"/>
  <c r="P29" i="5" s="1"/>
  <c r="P38" i="5" a="1"/>
  <c r="P38" i="5" s="1"/>
  <c r="P36" i="5" a="1"/>
  <c r="P36" i="5" s="1"/>
  <c r="P34" i="5" a="1"/>
  <c r="P34" i="5" s="1"/>
  <c r="P32" i="5" a="1"/>
  <c r="P32" i="5" s="1"/>
  <c r="P131" i="5" a="1"/>
  <c r="P131" i="5" s="1"/>
  <c r="R131" i="5" s="1"/>
  <c r="S131" i="5" s="1"/>
  <c r="P21" i="5" a="1"/>
  <c r="P21" i="5" s="1"/>
  <c r="R21" i="5" s="1"/>
  <c r="S21" i="5" s="1"/>
  <c r="P19" i="5" a="1"/>
  <c r="P19" i="5" s="1"/>
  <c r="R19" i="5" s="1"/>
  <c r="S19" i="5" s="1"/>
  <c r="P118" i="5" a="1"/>
  <c r="P118" i="5" s="1"/>
  <c r="P117" i="5" a="1"/>
  <c r="P117" i="5" s="1"/>
  <c r="P116" i="5" a="1"/>
  <c r="P116" i="5" s="1"/>
  <c r="R116" i="5" s="1"/>
  <c r="S116" i="5" s="1"/>
  <c r="P81" i="5" a="1"/>
  <c r="P81" i="5" s="1"/>
  <c r="P79" i="5" a="1"/>
  <c r="P79" i="5" s="1"/>
  <c r="P78" i="5" a="1"/>
  <c r="P78" i="5" s="1"/>
  <c r="P77" i="5" a="1"/>
  <c r="P77" i="5" s="1"/>
  <c r="P76" i="5" a="1"/>
  <c r="P76" i="5" s="1"/>
  <c r="P75" i="5" a="1"/>
  <c r="P75" i="5" s="1"/>
  <c r="P80" i="5" a="1"/>
  <c r="P80" i="5" s="1"/>
  <c r="P73" i="5" a="1"/>
  <c r="P73" i="5" s="1"/>
  <c r="P71" i="5" a="1"/>
  <c r="P71" i="5" s="1"/>
  <c r="P69" i="5" a="1"/>
  <c r="P69" i="5" s="1"/>
  <c r="P68" i="5" a="1"/>
  <c r="P68" i="5" s="1"/>
  <c r="P67" i="5" a="1"/>
  <c r="P67" i="5" s="1"/>
  <c r="P66" i="5" a="1"/>
  <c r="P66" i="5" s="1"/>
  <c r="P65" i="5" a="1"/>
  <c r="P65" i="5" s="1"/>
  <c r="P64" i="5" a="1"/>
  <c r="P64" i="5" s="1"/>
  <c r="P74" i="5" a="1"/>
  <c r="P74" i="5" s="1"/>
  <c r="P72" i="5" a="1"/>
  <c r="P72" i="5" s="1"/>
  <c r="P70" i="5" a="1"/>
  <c r="P70" i="5" s="1"/>
  <c r="I5" i="2"/>
  <c r="I17" i="2" s="1"/>
  <c r="L6" i="5"/>
  <c r="L8" i="5"/>
  <c r="P12" i="5" a="1"/>
  <c r="P12" i="5" s="1"/>
  <c r="L14" i="5"/>
  <c r="L18" i="5"/>
  <c r="P20" i="5" a="1"/>
  <c r="P20" i="5" s="1"/>
  <c r="R20" i="5" s="1"/>
  <c r="S20" i="5" s="1"/>
  <c r="L25" i="5"/>
  <c r="Q26" i="5" a="1"/>
  <c r="Q26" i="5" s="1"/>
  <c r="L27" i="5"/>
  <c r="Q28" i="5" a="1"/>
  <c r="Q28" i="5" s="1"/>
  <c r="P39" i="5" a="1"/>
  <c r="P39" i="5" s="1"/>
  <c r="R39" i="5" s="1"/>
  <c r="S39" i="5" s="1"/>
  <c r="Q130" i="5" a="1"/>
  <c r="Q130" i="5" s="1"/>
  <c r="Q112" i="5" a="1"/>
  <c r="Q112" i="5" s="1"/>
  <c r="Q43" i="5" a="1"/>
  <c r="Q43" i="5" s="1"/>
  <c r="Q23" i="5" a="1"/>
  <c r="Q23" i="5" s="1"/>
  <c r="Q42" i="5" a="1"/>
  <c r="Q42" i="5" s="1"/>
  <c r="Q80" i="5" a="1"/>
  <c r="Q80" i="5" s="1"/>
  <c r="Q113" i="5" a="1"/>
  <c r="Q113" i="5" s="1"/>
  <c r="Q79" i="5" a="1"/>
  <c r="Q79" i="5" s="1"/>
  <c r="Q44" i="5" a="1"/>
  <c r="Q44" i="5" s="1"/>
  <c r="Q46" i="5" a="1"/>
  <c r="Q46" i="5" s="1"/>
  <c r="Q45" i="5" a="1"/>
  <c r="Q45" i="5" s="1"/>
  <c r="Q49" i="5" a="1"/>
  <c r="Q49" i="5" s="1"/>
  <c r="Q47" i="5" a="1"/>
  <c r="Q47" i="5" s="1"/>
  <c r="Q50" i="5" a="1"/>
  <c r="Q50" i="5" s="1"/>
  <c r="Q48" i="5" a="1"/>
  <c r="Q48" i="5" s="1"/>
  <c r="Q51" i="5" a="1"/>
  <c r="Q51" i="5" s="1"/>
  <c r="Q13" i="5" a="1"/>
  <c r="Q13" i="5" s="1"/>
  <c r="Q9" i="5" a="1"/>
  <c r="Q9" i="5" s="1"/>
  <c r="Q35" i="5" a="1"/>
  <c r="Q35" i="5" s="1"/>
  <c r="Q33" i="5" a="1"/>
  <c r="Q33" i="5" s="1"/>
  <c r="Q31" i="5" a="1"/>
  <c r="Q31" i="5" s="1"/>
  <c r="Q29" i="5" a="1"/>
  <c r="Q29" i="5" s="1"/>
  <c r="Q52" i="5" a="1"/>
  <c r="Q52" i="5" s="1"/>
  <c r="Q39" i="5" a="1"/>
  <c r="Q39" i="5" s="1"/>
  <c r="Q20" i="5" a="1"/>
  <c r="Q20" i="5" s="1"/>
  <c r="Q40" i="5" a="1"/>
  <c r="Q40" i="5" s="1"/>
  <c r="P5" i="5" a="1"/>
  <c r="P5" i="5" s="1"/>
  <c r="P3" i="5" a="1"/>
  <c r="P3" i="5" s="1"/>
  <c r="P4" i="5" a="1"/>
  <c r="P4" i="5" s="1"/>
  <c r="Q5" i="5" a="1"/>
  <c r="Q5" i="5" s="1"/>
  <c r="Q10" i="5" a="1"/>
  <c r="Q10" i="5" s="1"/>
  <c r="Q11" i="5" a="1"/>
  <c r="Q11" i="5" s="1"/>
  <c r="Q12" i="5" a="1"/>
  <c r="Q12" i="5" s="1"/>
  <c r="P13" i="5" a="1"/>
  <c r="P13" i="5" s="1"/>
  <c r="L15" i="5"/>
  <c r="U21" i="5"/>
  <c r="R24" i="5"/>
  <c r="S24" i="5" s="1"/>
  <c r="V24" i="5"/>
  <c r="Q34" i="5" a="1"/>
  <c r="Q34" i="5" s="1"/>
  <c r="Q38" i="5" a="1"/>
  <c r="Q38" i="5" s="1"/>
  <c r="U39" i="5"/>
  <c r="W39" i="5" a="1"/>
  <c r="W39" i="5" s="1"/>
  <c r="P41" i="5" a="1"/>
  <c r="P41" i="5" s="1"/>
  <c r="L5" i="5"/>
  <c r="P6" i="5" a="1"/>
  <c r="P6" i="5" s="1"/>
  <c r="L7" i="5"/>
  <c r="P8" i="5" a="1"/>
  <c r="P8" i="5" s="1"/>
  <c r="L10" i="5"/>
  <c r="L11" i="5"/>
  <c r="L12" i="5"/>
  <c r="L16" i="5"/>
  <c r="U23" i="5"/>
  <c r="Q25" i="5" a="1"/>
  <c r="Q25" i="5" s="1"/>
  <c r="L26" i="5"/>
  <c r="Q27" i="5" a="1"/>
  <c r="Q27" i="5" s="1"/>
  <c r="L28" i="5"/>
  <c r="P30" i="5" a="1"/>
  <c r="P30" i="5" s="1"/>
  <c r="Q32" i="5" a="1"/>
  <c r="Q32" i="5" s="1"/>
  <c r="P83" i="5" a="1"/>
  <c r="P83" i="5" s="1"/>
  <c r="P82" i="5" a="1"/>
  <c r="P82" i="5" s="1"/>
  <c r="L2" i="5"/>
  <c r="L3" i="5"/>
  <c r="Q3" i="5" a="1"/>
  <c r="Q3" i="5" s="1"/>
  <c r="L4" i="5"/>
  <c r="Q4" i="5" a="1"/>
  <c r="Q4" i="5" s="1"/>
  <c r="Q6" i="5" a="1"/>
  <c r="Q6" i="5" s="1"/>
  <c r="Q8" i="5" a="1"/>
  <c r="Q8" i="5" s="1"/>
  <c r="P9" i="5" a="1"/>
  <c r="P9" i="5" s="1"/>
  <c r="P10" i="5" a="1"/>
  <c r="P10" i="5" s="1"/>
  <c r="P16" i="5" a="1"/>
  <c r="P16" i="5" s="1"/>
  <c r="L17" i="5"/>
  <c r="Q19" i="5" a="1"/>
  <c r="Q19" i="5" s="1"/>
  <c r="Q21" i="5" a="1"/>
  <c r="Q21" i="5" s="1"/>
  <c r="P23" i="5" a="1"/>
  <c r="P23" i="5" s="1"/>
  <c r="R23" i="5" s="1"/>
  <c r="S23" i="5" s="1"/>
  <c r="L29" i="5"/>
  <c r="Q30" i="5" a="1"/>
  <c r="Q30" i="5" s="1"/>
  <c r="W22" i="5" a="1"/>
  <c r="W22" i="5" s="1"/>
  <c r="V116" i="5"/>
  <c r="V115" i="5"/>
  <c r="U115" i="5"/>
  <c r="W116" i="5" a="1"/>
  <c r="W116" i="5" s="1"/>
  <c r="U130" i="5"/>
  <c r="V131" i="5"/>
  <c r="W131" i="5" a="1"/>
  <c r="W131" i="5" s="1"/>
  <c r="W29" i="5" l="1" a="1"/>
  <c r="W29" i="5" s="1"/>
  <c r="U29" i="5"/>
  <c r="R29" i="5"/>
  <c r="S29" i="5" s="1"/>
  <c r="V29" i="5"/>
  <c r="U3" i="5"/>
  <c r="W3" i="5" a="1"/>
  <c r="W3" i="5" s="1"/>
  <c r="S3" i="5"/>
  <c r="V3" i="5"/>
  <c r="R3" i="5"/>
  <c r="R26" i="5"/>
  <c r="S26" i="5" s="1"/>
  <c r="W26" i="5" a="1"/>
  <c r="W26" i="5" s="1"/>
  <c r="U26" i="5"/>
  <c r="R16" i="5"/>
  <c r="S16" i="5" s="1"/>
  <c r="W16" i="5" a="1"/>
  <c r="W16" i="5" s="1"/>
  <c r="U16" i="5"/>
  <c r="V15" i="5"/>
  <c r="R15" i="5"/>
  <c r="U15" i="5"/>
  <c r="W15" i="5" a="1"/>
  <c r="W15" i="5" s="1"/>
  <c r="S15" i="5"/>
  <c r="U8" i="5"/>
  <c r="W8" i="5" a="1"/>
  <c r="W8" i="5" s="1"/>
  <c r="S8" i="5"/>
  <c r="R8" i="5"/>
  <c r="W35" i="5" a="1"/>
  <c r="W35" i="5" s="1"/>
  <c r="U35" i="5"/>
  <c r="V35" i="5"/>
  <c r="R35" i="5"/>
  <c r="S35" i="5"/>
  <c r="R57" i="5"/>
  <c r="V57" i="5" s="1"/>
  <c r="W57" i="5" a="1"/>
  <c r="W57" i="5" s="1"/>
  <c r="S57" i="5"/>
  <c r="U57" i="5"/>
  <c r="R44" i="5"/>
  <c r="V44" i="5" s="1"/>
  <c r="U44" i="5"/>
  <c r="R60" i="5"/>
  <c r="V60" i="5" s="1"/>
  <c r="W60" i="5" a="1"/>
  <c r="W60" i="5" s="1"/>
  <c r="U60" i="5"/>
  <c r="R67" i="5"/>
  <c r="V67" i="5" s="1"/>
  <c r="W67" i="5" a="1"/>
  <c r="W67" i="5" s="1"/>
  <c r="U67" i="5"/>
  <c r="W73" i="5" a="1"/>
  <c r="W73" i="5" s="1"/>
  <c r="U73" i="5"/>
  <c r="R73" i="5"/>
  <c r="S73" i="5" s="1"/>
  <c r="V73" i="5"/>
  <c r="W34" i="5" a="1"/>
  <c r="W34" i="5" s="1"/>
  <c r="R34" i="5"/>
  <c r="V34" i="5" s="1"/>
  <c r="U34" i="5"/>
  <c r="R52" i="5"/>
  <c r="V52" i="5" s="1"/>
  <c r="U52" i="5"/>
  <c r="S52" i="5"/>
  <c r="W84" i="5" a="1"/>
  <c r="W84" i="5" s="1"/>
  <c r="V84" i="5"/>
  <c r="U84" i="5"/>
  <c r="R84" i="5"/>
  <c r="S84" i="5" s="1"/>
  <c r="W43" i="5" a="1"/>
  <c r="W43" i="5" s="1"/>
  <c r="V43" i="5"/>
  <c r="R43" i="5"/>
  <c r="U43" i="5"/>
  <c r="S43" i="5"/>
  <c r="R58" i="5"/>
  <c r="W58" i="5" a="1"/>
  <c r="W58" i="5" s="1"/>
  <c r="S58" i="5"/>
  <c r="U58" i="5"/>
  <c r="V58" i="5" s="1"/>
  <c r="W74" i="5" a="1"/>
  <c r="W74" i="5" s="1"/>
  <c r="U74" i="5"/>
  <c r="S74" i="5"/>
  <c r="R74" i="5"/>
  <c r="V74" i="5" s="1"/>
  <c r="W51" i="5" a="1"/>
  <c r="W51" i="5" s="1"/>
  <c r="S51" i="5"/>
  <c r="U51" i="5"/>
  <c r="R51" i="5"/>
  <c r="V125" i="5"/>
  <c r="R125" i="5"/>
  <c r="S125" i="5" s="1"/>
  <c r="W125" i="5" a="1"/>
  <c r="W125" i="5" s="1"/>
  <c r="U125" i="5"/>
  <c r="W88" i="5" a="1"/>
  <c r="W88" i="5" s="1"/>
  <c r="R88" i="5"/>
  <c r="S88" i="5" s="1"/>
  <c r="U88" i="5"/>
  <c r="S92" i="5"/>
  <c r="W92" i="5" a="1"/>
  <c r="W92" i="5" s="1"/>
  <c r="R92" i="5"/>
  <c r="U92" i="5"/>
  <c r="V92" i="5" s="1"/>
  <c r="W83" i="5" a="1"/>
  <c r="W83" i="5" s="1"/>
  <c r="U83" i="5"/>
  <c r="R83" i="5"/>
  <c r="V83" i="5" s="1"/>
  <c r="R106" i="5"/>
  <c r="W106" i="5" a="1"/>
  <c r="W106" i="5" s="1"/>
  <c r="S106" i="5"/>
  <c r="U106" i="5"/>
  <c r="V106" i="5" s="1"/>
  <c r="R119" i="5"/>
  <c r="S119" i="5" s="1"/>
  <c r="W119" i="5" a="1"/>
  <c r="W119" i="5" s="1"/>
  <c r="U119" i="5"/>
  <c r="S95" i="5"/>
  <c r="U95" i="5"/>
  <c r="V95" i="5" s="1"/>
  <c r="W95" i="5" a="1"/>
  <c r="W95" i="5" s="1"/>
  <c r="R95" i="5"/>
  <c r="R99" i="5"/>
  <c r="V99" i="5" s="1"/>
  <c r="U99" i="5"/>
  <c r="W99" i="5" a="1"/>
  <c r="W99" i="5" s="1"/>
  <c r="S120" i="5"/>
  <c r="R120" i="5"/>
  <c r="V120" i="5" s="1"/>
  <c r="W120" i="5" a="1"/>
  <c r="W120" i="5" s="1"/>
  <c r="U120" i="5"/>
  <c r="U80" i="5"/>
  <c r="R80" i="5"/>
  <c r="V80" i="5" s="1"/>
  <c r="S80" i="5"/>
  <c r="R113" i="5"/>
  <c r="V113" i="5" s="1"/>
  <c r="S113" i="5"/>
  <c r="U113" i="5"/>
  <c r="L133" i="5"/>
  <c r="U2" i="5"/>
  <c r="W2" i="5" a="1"/>
  <c r="W2" i="5" s="1"/>
  <c r="S2" i="5"/>
  <c r="R2" i="5"/>
  <c r="W12" i="5" a="1"/>
  <c r="W12" i="5" s="1"/>
  <c r="S12" i="5"/>
  <c r="R12" i="5"/>
  <c r="U12" i="5"/>
  <c r="W7" i="5" a="1"/>
  <c r="W7" i="5" s="1"/>
  <c r="S7" i="5"/>
  <c r="R7" i="5"/>
  <c r="V7" i="5" s="1"/>
  <c r="U7" i="5"/>
  <c r="S27" i="5"/>
  <c r="R27" i="5"/>
  <c r="V27" i="5" s="1"/>
  <c r="W27" i="5" a="1"/>
  <c r="W27" i="5" s="1"/>
  <c r="U27" i="5"/>
  <c r="R18" i="5"/>
  <c r="V18" i="5" s="1"/>
  <c r="U18" i="5"/>
  <c r="W18" i="5" a="1"/>
  <c r="W18" i="5" s="1"/>
  <c r="W6" i="5" a="1"/>
  <c r="W6" i="5" s="1"/>
  <c r="U6" i="5"/>
  <c r="S6" i="5"/>
  <c r="R6" i="5"/>
  <c r="V6" i="5" s="1"/>
  <c r="R130" i="5"/>
  <c r="W37" i="5" a="1"/>
  <c r="W37" i="5" s="1"/>
  <c r="U37" i="5"/>
  <c r="R37" i="5"/>
  <c r="V37" i="5" s="1"/>
  <c r="R61" i="5"/>
  <c r="V61" i="5" s="1"/>
  <c r="W61" i="5" a="1"/>
  <c r="W61" i="5" s="1"/>
  <c r="S61" i="5"/>
  <c r="U61" i="5"/>
  <c r="R48" i="5"/>
  <c r="V48" i="5" s="1"/>
  <c r="W48" i="5" a="1"/>
  <c r="W48" i="5" s="1"/>
  <c r="U48" i="5"/>
  <c r="R64" i="5"/>
  <c r="S64" i="5" s="1"/>
  <c r="W64" i="5" a="1"/>
  <c r="W64" i="5" s="1"/>
  <c r="U64" i="5"/>
  <c r="V64" i="5" s="1"/>
  <c r="R68" i="5"/>
  <c r="W68" i="5" a="1"/>
  <c r="W68" i="5" s="1"/>
  <c r="S68" i="5"/>
  <c r="U68" i="5"/>
  <c r="V68" i="5" s="1"/>
  <c r="W75" i="5" a="1"/>
  <c r="W75" i="5" s="1"/>
  <c r="U75" i="5"/>
  <c r="R75" i="5"/>
  <c r="S75" i="5" s="1"/>
  <c r="W36" i="5" a="1"/>
  <c r="W36" i="5" s="1"/>
  <c r="S36" i="5"/>
  <c r="R36" i="5"/>
  <c r="U36" i="5"/>
  <c r="V36" i="5" s="1"/>
  <c r="R55" i="5"/>
  <c r="W55" i="5" a="1"/>
  <c r="W55" i="5" s="1"/>
  <c r="U55" i="5"/>
  <c r="V55" i="5" s="1"/>
  <c r="S55" i="5"/>
  <c r="U9" i="5"/>
  <c r="W9" i="5" a="1"/>
  <c r="W9" i="5" s="1"/>
  <c r="R9" i="5"/>
  <c r="S9" i="5" s="1"/>
  <c r="R46" i="5"/>
  <c r="W46" i="5" a="1"/>
  <c r="W46" i="5" s="1"/>
  <c r="S46" i="5"/>
  <c r="U46" i="5"/>
  <c r="V46" i="5" s="1"/>
  <c r="R62" i="5"/>
  <c r="V62" i="5" s="1"/>
  <c r="W62" i="5" a="1"/>
  <c r="W62" i="5" s="1"/>
  <c r="U62" i="5"/>
  <c r="S77" i="5"/>
  <c r="W77" i="5" a="1"/>
  <c r="W77" i="5" s="1"/>
  <c r="R77" i="5"/>
  <c r="U77" i="5"/>
  <c r="V77" i="5"/>
  <c r="W76" i="5" a="1"/>
  <c r="W76" i="5" s="1"/>
  <c r="R76" i="5"/>
  <c r="V76" i="5" s="1"/>
  <c r="U76" i="5"/>
  <c r="W85" i="5" a="1"/>
  <c r="W85" i="5" s="1"/>
  <c r="R85" i="5"/>
  <c r="V85" i="5" s="1"/>
  <c r="U85" i="5"/>
  <c r="W89" i="5" a="1"/>
  <c r="W89" i="5" s="1"/>
  <c r="R89" i="5"/>
  <c r="S89" i="5" s="1"/>
  <c r="U89" i="5"/>
  <c r="S93" i="5"/>
  <c r="W93" i="5" a="1"/>
  <c r="W93" i="5" s="1"/>
  <c r="R93" i="5"/>
  <c r="V93" i="5" s="1"/>
  <c r="U93" i="5"/>
  <c r="V112" i="5"/>
  <c r="R112" i="5"/>
  <c r="U112" i="5"/>
  <c r="W112" i="5" a="1"/>
  <c r="W112" i="5" s="1"/>
  <c r="S112" i="5"/>
  <c r="R110" i="5"/>
  <c r="W110" i="5" a="1"/>
  <c r="W110" i="5" s="1"/>
  <c r="S110" i="5"/>
  <c r="U110" i="5"/>
  <c r="V110" i="5" s="1"/>
  <c r="V123" i="5"/>
  <c r="R123" i="5"/>
  <c r="S123" i="5" s="1"/>
  <c r="W123" i="5" a="1"/>
  <c r="W123" i="5" s="1"/>
  <c r="U123" i="5"/>
  <c r="S96" i="5"/>
  <c r="U96" i="5"/>
  <c r="W96" i="5" a="1"/>
  <c r="W96" i="5" s="1"/>
  <c r="R96" i="5"/>
  <c r="V96" i="5"/>
  <c r="R103" i="5"/>
  <c r="V103" i="5" s="1"/>
  <c r="U103" i="5"/>
  <c r="W103" i="5" a="1"/>
  <c r="W103" i="5" s="1"/>
  <c r="R124" i="5"/>
  <c r="V124" i="5" s="1"/>
  <c r="W124" i="5" a="1"/>
  <c r="W124" i="5" s="1"/>
  <c r="U124" i="5"/>
  <c r="R101" i="5"/>
  <c r="V101" i="5" s="1"/>
  <c r="W101" i="5" a="1"/>
  <c r="W101" i="5" s="1"/>
  <c r="U101" i="5"/>
  <c r="S122" i="5"/>
  <c r="R122" i="5"/>
  <c r="W122" i="5" a="1"/>
  <c r="W122" i="5" s="1"/>
  <c r="U122" i="5"/>
  <c r="V122" i="5" s="1"/>
  <c r="R17" i="5"/>
  <c r="W17" i="5" a="1"/>
  <c r="W17" i="5" s="1"/>
  <c r="S17" i="5"/>
  <c r="U17" i="5"/>
  <c r="V17" i="5" s="1"/>
  <c r="V23" i="5"/>
  <c r="W4" i="5" a="1"/>
  <c r="W4" i="5" s="1"/>
  <c r="U4" i="5"/>
  <c r="V4" i="5" s="1"/>
  <c r="S4" i="5"/>
  <c r="R4" i="5"/>
  <c r="W28" i="5" a="1"/>
  <c r="W28" i="5" s="1"/>
  <c r="S28" i="5"/>
  <c r="R28" i="5"/>
  <c r="U28" i="5"/>
  <c r="V28" i="5" s="1"/>
  <c r="W11" i="5" a="1"/>
  <c r="W11" i="5" s="1"/>
  <c r="S11" i="5"/>
  <c r="R11" i="5"/>
  <c r="U11" i="5"/>
  <c r="V14" i="5"/>
  <c r="R14" i="5"/>
  <c r="U14" i="5"/>
  <c r="W14" i="5" a="1"/>
  <c r="W14" i="5" s="1"/>
  <c r="S14" i="5"/>
  <c r="W31" i="5" a="1"/>
  <c r="W31" i="5" s="1"/>
  <c r="U31" i="5"/>
  <c r="V31" i="5"/>
  <c r="R31" i="5"/>
  <c r="S31" i="5" s="1"/>
  <c r="R47" i="5"/>
  <c r="V47" i="5" s="1"/>
  <c r="U47" i="5"/>
  <c r="W47" i="5" a="1"/>
  <c r="W47" i="5" s="1"/>
  <c r="R63" i="5"/>
  <c r="S63" i="5" s="1"/>
  <c r="W63" i="5" a="1"/>
  <c r="W63" i="5" s="1"/>
  <c r="U63" i="5"/>
  <c r="V63" i="5" s="1"/>
  <c r="R49" i="5"/>
  <c r="V49" i="5" s="1"/>
  <c r="U49" i="5"/>
  <c r="S49" i="5"/>
  <c r="R65" i="5"/>
  <c r="V65" i="5" s="1"/>
  <c r="W65" i="5" a="1"/>
  <c r="W65" i="5" s="1"/>
  <c r="S65" i="5"/>
  <c r="U65" i="5"/>
  <c r="W69" i="5" a="1"/>
  <c r="W69" i="5" s="1"/>
  <c r="U69" i="5"/>
  <c r="R69" i="5"/>
  <c r="S69" i="5" s="1"/>
  <c r="V69" i="5"/>
  <c r="W30" i="5" a="1"/>
  <c r="W30" i="5" s="1"/>
  <c r="R30" i="5"/>
  <c r="S30" i="5" s="1"/>
  <c r="U30" i="5"/>
  <c r="W38" i="5" a="1"/>
  <c r="W38" i="5" s="1"/>
  <c r="S38" i="5"/>
  <c r="R38" i="5"/>
  <c r="U38" i="5"/>
  <c r="V38" i="5" s="1"/>
  <c r="R59" i="5"/>
  <c r="V59" i="5" s="1"/>
  <c r="W59" i="5" a="1"/>
  <c r="W59" i="5" s="1"/>
  <c r="U59" i="5"/>
  <c r="U13" i="5"/>
  <c r="W13" i="5" a="1"/>
  <c r="W13" i="5" s="1"/>
  <c r="R13" i="5"/>
  <c r="S13" i="5" s="1"/>
  <c r="R50" i="5"/>
  <c r="S50" i="5" s="1"/>
  <c r="U50" i="5"/>
  <c r="W70" i="5" a="1"/>
  <c r="W70" i="5" s="1"/>
  <c r="U70" i="5"/>
  <c r="V70" i="5"/>
  <c r="R70" i="5"/>
  <c r="S70" i="5" s="1"/>
  <c r="W82" i="5" a="1"/>
  <c r="W82" i="5" s="1"/>
  <c r="R82" i="5"/>
  <c r="S82" i="5" s="1"/>
  <c r="U82" i="5"/>
  <c r="W81" i="5" a="1"/>
  <c r="W81" i="5" s="1"/>
  <c r="R81" i="5"/>
  <c r="S81" i="5" s="1"/>
  <c r="U81" i="5"/>
  <c r="S86" i="5"/>
  <c r="W86" i="5" a="1"/>
  <c r="W86" i="5" s="1"/>
  <c r="R86" i="5"/>
  <c r="V86" i="5" s="1"/>
  <c r="U86" i="5"/>
  <c r="S90" i="5"/>
  <c r="W90" i="5" a="1"/>
  <c r="W90" i="5" s="1"/>
  <c r="R90" i="5"/>
  <c r="V90" i="5"/>
  <c r="U90" i="5"/>
  <c r="R100" i="5"/>
  <c r="U100" i="5"/>
  <c r="V100" i="5" s="1"/>
  <c r="S100" i="5"/>
  <c r="W100" i="5" a="1"/>
  <c r="W100" i="5" s="1"/>
  <c r="V121" i="5"/>
  <c r="R121" i="5"/>
  <c r="S121" i="5" s="1"/>
  <c r="W121" i="5" a="1"/>
  <c r="W121" i="5" s="1"/>
  <c r="U121" i="5"/>
  <c r="R117" i="5"/>
  <c r="S117" i="5" s="1"/>
  <c r="W117" i="5" a="1"/>
  <c r="W117" i="5" s="1"/>
  <c r="U117" i="5"/>
  <c r="S127" i="5"/>
  <c r="V127" i="5"/>
  <c r="R127" i="5"/>
  <c r="W127" i="5" a="1"/>
  <c r="W127" i="5" s="1"/>
  <c r="U127" i="5"/>
  <c r="U97" i="5"/>
  <c r="W97" i="5" a="1"/>
  <c r="W97" i="5" s="1"/>
  <c r="R97" i="5"/>
  <c r="V97" i="5" s="1"/>
  <c r="R107" i="5"/>
  <c r="V107" i="5" s="1"/>
  <c r="U107" i="5"/>
  <c r="W107" i="5" a="1"/>
  <c r="W107" i="5" s="1"/>
  <c r="R128" i="5"/>
  <c r="S128" i="5" s="1"/>
  <c r="W128" i="5" a="1"/>
  <c r="W128" i="5" s="1"/>
  <c r="U128" i="5"/>
  <c r="R105" i="5"/>
  <c r="V105" i="5" s="1"/>
  <c r="W105" i="5" a="1"/>
  <c r="W105" i="5" s="1"/>
  <c r="S105" i="5"/>
  <c r="U105" i="5"/>
  <c r="R126" i="5"/>
  <c r="V126" i="5" s="1"/>
  <c r="W126" i="5" a="1"/>
  <c r="W126" i="5" s="1"/>
  <c r="U126" i="5"/>
  <c r="R10" i="5"/>
  <c r="S10" i="5"/>
  <c r="W10" i="5" a="1"/>
  <c r="W10" i="5" s="1"/>
  <c r="U10" i="5"/>
  <c r="W5" i="5" a="1"/>
  <c r="W5" i="5" s="1"/>
  <c r="R5" i="5"/>
  <c r="S5" i="5" s="1"/>
  <c r="U5" i="5"/>
  <c r="R25" i="5"/>
  <c r="S25" i="5" s="1"/>
  <c r="W25" i="5" a="1"/>
  <c r="W25" i="5" s="1"/>
  <c r="U25" i="5"/>
  <c r="W33" i="5" a="1"/>
  <c r="W33" i="5" s="1"/>
  <c r="U33" i="5"/>
  <c r="R33" i="5"/>
  <c r="V33" i="5" s="1"/>
  <c r="R53" i="5"/>
  <c r="S53" i="5" s="1"/>
  <c r="W53" i="5" a="1"/>
  <c r="W53" i="5" s="1"/>
  <c r="U53" i="5"/>
  <c r="V53" i="5" s="1"/>
  <c r="W42" i="5" a="1"/>
  <c r="W42" i="5" s="1"/>
  <c r="S42" i="5"/>
  <c r="R42" i="5"/>
  <c r="V42" i="5" s="1"/>
  <c r="U42" i="5"/>
  <c r="V56" i="5"/>
  <c r="R56" i="5"/>
  <c r="W56" i="5" a="1"/>
  <c r="W56" i="5" s="1"/>
  <c r="U56" i="5"/>
  <c r="S56" i="5"/>
  <c r="R66" i="5"/>
  <c r="V66" i="5" s="1"/>
  <c r="W66" i="5" a="1"/>
  <c r="W66" i="5" s="1"/>
  <c r="S66" i="5"/>
  <c r="U66" i="5"/>
  <c r="W71" i="5" a="1"/>
  <c r="W71" i="5" s="1"/>
  <c r="S71" i="5"/>
  <c r="U71" i="5"/>
  <c r="R71" i="5"/>
  <c r="V71" i="5"/>
  <c r="W32" i="5" a="1"/>
  <c r="W32" i="5" s="1"/>
  <c r="R32" i="5"/>
  <c r="S32" i="5" s="1"/>
  <c r="U32" i="5"/>
  <c r="R45" i="5"/>
  <c r="W45" i="5" a="1"/>
  <c r="W45" i="5" s="1"/>
  <c r="S45" i="5"/>
  <c r="U45" i="5"/>
  <c r="V45" i="5" s="1"/>
  <c r="U79" i="5"/>
  <c r="R79" i="5"/>
  <c r="V79" i="5" s="1"/>
  <c r="W41" i="5" a="1"/>
  <c r="W41" i="5" s="1"/>
  <c r="V41" i="5"/>
  <c r="R41" i="5"/>
  <c r="S41" i="5" s="1"/>
  <c r="U41" i="5"/>
  <c r="R54" i="5"/>
  <c r="S54" i="5" s="1"/>
  <c r="W54" i="5" a="1"/>
  <c r="W54" i="5" s="1"/>
  <c r="U54" i="5"/>
  <c r="V54" i="5" s="1"/>
  <c r="W72" i="5" a="1"/>
  <c r="W72" i="5" s="1"/>
  <c r="U72" i="5"/>
  <c r="R72" i="5"/>
  <c r="S72" i="5" s="1"/>
  <c r="R108" i="5"/>
  <c r="U108" i="5"/>
  <c r="V108" i="5" s="1"/>
  <c r="W108" i="5" a="1"/>
  <c r="W108" i="5" s="1"/>
  <c r="S108" i="5"/>
  <c r="R104" i="5"/>
  <c r="V104" i="5" s="1"/>
  <c r="U104" i="5"/>
  <c r="W104" i="5" a="1"/>
  <c r="W104" i="5" s="1"/>
  <c r="S87" i="5"/>
  <c r="W87" i="5" a="1"/>
  <c r="W87" i="5" s="1"/>
  <c r="R87" i="5"/>
  <c r="V87" i="5" s="1"/>
  <c r="U87" i="5"/>
  <c r="S91" i="5"/>
  <c r="W91" i="5" a="1"/>
  <c r="W91" i="5" s="1"/>
  <c r="R91" i="5"/>
  <c r="U91" i="5"/>
  <c r="V91" i="5" s="1"/>
  <c r="W78" i="5" a="1"/>
  <c r="W78" i="5" s="1"/>
  <c r="U78" i="5"/>
  <c r="V78" i="5" s="1"/>
  <c r="R78" i="5"/>
  <c r="S78" i="5" s="1"/>
  <c r="R102" i="5"/>
  <c r="S102" i="5" s="1"/>
  <c r="W102" i="5" a="1"/>
  <c r="W102" i="5" s="1"/>
  <c r="U102" i="5"/>
  <c r="S118" i="5"/>
  <c r="V118" i="5"/>
  <c r="R118" i="5"/>
  <c r="W118" i="5" a="1"/>
  <c r="W118" i="5" s="1"/>
  <c r="U118" i="5"/>
  <c r="U94" i="5"/>
  <c r="W94" i="5" a="1"/>
  <c r="W94" i="5" s="1"/>
  <c r="R94" i="5"/>
  <c r="V94" i="5" s="1"/>
  <c r="U98" i="5"/>
  <c r="W98" i="5" a="1"/>
  <c r="W98" i="5" s="1"/>
  <c r="V98" i="5"/>
  <c r="R98" i="5"/>
  <c r="S98" i="5" s="1"/>
  <c r="R111" i="5"/>
  <c r="V111" i="5" s="1"/>
  <c r="U111" i="5"/>
  <c r="W111" i="5" a="1"/>
  <c r="W111" i="5" s="1"/>
  <c r="V129" i="5"/>
  <c r="R129" i="5"/>
  <c r="S129" i="5" s="1"/>
  <c r="U129" i="5"/>
  <c r="W129" i="5" a="1"/>
  <c r="W129" i="5" s="1"/>
  <c r="R109" i="5"/>
  <c r="W109" i="5" a="1"/>
  <c r="W109" i="5" s="1"/>
  <c r="S109" i="5"/>
  <c r="U109" i="5"/>
  <c r="V109" i="5" s="1"/>
  <c r="W114" i="5" a="1"/>
  <c r="W114" i="5" s="1"/>
  <c r="U114" i="5"/>
  <c r="V114" i="5"/>
  <c r="R114" i="5"/>
  <c r="S114" i="5" s="1"/>
  <c r="S94" i="5" l="1"/>
  <c r="V72" i="5"/>
  <c r="S126" i="5"/>
  <c r="S97" i="5"/>
  <c r="V82" i="5"/>
  <c r="S101" i="5"/>
  <c r="S124" i="5"/>
  <c r="V89" i="5"/>
  <c r="S85" i="5"/>
  <c r="S62" i="5"/>
  <c r="S37" i="5"/>
  <c r="V88" i="5"/>
  <c r="S34" i="5"/>
  <c r="S67" i="5"/>
  <c r="S60" i="5"/>
  <c r="S44" i="5"/>
  <c r="V16" i="5"/>
  <c r="V26" i="5"/>
  <c r="S111" i="5"/>
  <c r="V102" i="5"/>
  <c r="S104" i="5"/>
  <c r="S79" i="5"/>
  <c r="V32" i="5"/>
  <c r="S33" i="5"/>
  <c r="V25" i="5"/>
  <c r="V5" i="5"/>
  <c r="V128" i="5"/>
  <c r="V117" i="5"/>
  <c r="V81" i="5"/>
  <c r="S59" i="5"/>
  <c r="V30" i="5"/>
  <c r="S103" i="5"/>
  <c r="S76" i="5"/>
  <c r="S130" i="5"/>
  <c r="V130" i="5"/>
  <c r="S99" i="5"/>
  <c r="S83" i="5"/>
  <c r="S48" i="5"/>
  <c r="R133" i="5"/>
  <c r="U133" i="5"/>
  <c r="V119" i="5"/>
  <c r="S107" i="5"/>
  <c r="S47" i="5"/>
  <c r="S133" i="5" s="1"/>
  <c r="V75" i="5"/>
  <c r="S18" i="5"/>
  <c r="V2" i="5"/>
  <c r="V133" i="5" l="1"/>
</calcChain>
</file>

<file path=xl/sharedStrings.xml><?xml version="1.0" encoding="utf-8"?>
<sst xmlns="http://schemas.openxmlformats.org/spreadsheetml/2006/main" count="2648" uniqueCount="653">
  <si>
    <t>Budget total du lot (€)</t>
  </si>
  <si>
    <t>◼ BackIT</t>
  </si>
  <si>
    <t>Laptop</t>
  </si>
  <si>
    <t>Code panne (audit)</t>
  </si>
  <si>
    <t>Nombre de machines</t>
  </si>
  <si>
    <t>Correspondance grille indemnité</t>
  </si>
  <si>
    <t>Irréparable ?</t>
  </si>
  <si>
    <t>Coût réparation (€)</t>
  </si>
  <si>
    <t>Statut</t>
  </si>
  <si>
    <t>Grade</t>
  </si>
  <si>
    <t>Décote esthétique (%)</t>
  </si>
  <si>
    <t>BATTERIE_AUTONOMIE</t>
  </si>
  <si>
    <t>Desktop &amp; AIO</t>
  </si>
  <si>
    <t>Prix moyen / machine (€)</t>
  </si>
  <si>
    <t>Autonmie batterie &lt;70%</t>
  </si>
  <si>
    <t>Mobilité</t>
  </si>
  <si>
    <t>Ecran</t>
  </si>
  <si>
    <t>Marque</t>
  </si>
  <si>
    <t>Catégorie</t>
  </si>
  <si>
    <t>Modele</t>
  </si>
  <si>
    <t>numFiche</t>
  </si>
  <si>
    <t>Définition</t>
  </si>
  <si>
    <t>Processeur</t>
  </si>
  <si>
    <t>RAM</t>
  </si>
  <si>
    <t>N. enlevement</t>
  </si>
  <si>
    <t>Stockage</t>
  </si>
  <si>
    <t>Description</t>
  </si>
  <si>
    <t>Quantite</t>
  </si>
  <si>
    <t>Numero serie</t>
  </si>
  <si>
    <t>Coefficient
(a ajuster)</t>
  </si>
  <si>
    <t>Points</t>
  </si>
  <si>
    <t>Type machine</t>
  </si>
  <si>
    <t>Prix unitaire (€)</t>
  </si>
  <si>
    <t>Couts réparation</t>
  </si>
  <si>
    <t>Sous-total (€)</t>
  </si>
  <si>
    <t>Modèle</t>
  </si>
  <si>
    <t>HP</t>
  </si>
  <si>
    <t>COLOR</t>
  </si>
  <si>
    <t>EliteBook 830 G10</t>
  </si>
  <si>
    <t>I5-1345U</t>
  </si>
  <si>
    <t>16 Go</t>
  </si>
  <si>
    <t>Disque dur</t>
  </si>
  <si>
    <t>256GB</t>
  </si>
  <si>
    <t>Montant indemintés (vs Grade A)</t>
  </si>
  <si>
    <t>Memoire RAM</t>
  </si>
  <si>
    <t>Lecteur/IMEI</t>
  </si>
  <si>
    <t>Ecran taille</t>
  </si>
  <si>
    <t>OS version</t>
  </si>
  <si>
    <t>Liste Panne Test Entrée</t>
  </si>
  <si>
    <t>Esthètique</t>
  </si>
  <si>
    <t>Clavier patiné</t>
  </si>
  <si>
    <t>Le clavier présente de fortes traces d'usure généralisées</t>
  </si>
  <si>
    <t>A</t>
  </si>
  <si>
    <t>CLAVIER_DEFAUT</t>
  </si>
  <si>
    <t>EliteBook x360 830 G8</t>
  </si>
  <si>
    <t>Clavier très abimé, touches effacées ou manquante</t>
  </si>
  <si>
    <t>I7-1185G7</t>
  </si>
  <si>
    <t>512GB</t>
  </si>
  <si>
    <t>Esthétique</t>
  </si>
  <si>
    <t>Grade A</t>
  </si>
  <si>
    <t>90 à 100</t>
  </si>
  <si>
    <t>EliteBook x360 1030 G8</t>
  </si>
  <si>
    <t>Plasturgie avec 1 ou 2 choc</t>
  </si>
  <si>
    <t>2602698</t>
  </si>
  <si>
    <t>EliteBook x360 830 G9</t>
  </si>
  <si>
    <t>Présence d'1 ou 2 chocs sur la plasturgie</t>
  </si>
  <si>
    <t>I5-1245U</t>
  </si>
  <si>
    <t>B2BEA001_20260602</t>
  </si>
  <si>
    <t>CND2241VXT</t>
  </si>
  <si>
    <t>LAPTOP</t>
  </si>
  <si>
    <t>ELITEBOOK_X360_1030_G8_NOTEBOOK_PC-13.2-I7_1185G7_3.00GHZ_16GB</t>
  </si>
  <si>
    <t>Grade B</t>
  </si>
  <si>
    <t>50 à 89</t>
  </si>
  <si>
    <t>SILVER</t>
  </si>
  <si>
    <t>I7-1165G7</t>
  </si>
  <si>
    <t>CORE I7-1185G7 3.00 GHZ</t>
  </si>
  <si>
    <t>B</t>
  </si>
  <si>
    <t>NVME SSD 512GB</t>
  </si>
  <si>
    <t>16GB</t>
  </si>
  <si>
    <t>CLAVIER_HS</t>
  </si>
  <si>
    <t>13.2"</t>
  </si>
  <si>
    <t>Clavier cassé</t>
  </si>
  <si>
    <t xml:space="preserve"> LOGICIEL_BLOQUE_MDM, PATIN_MANQUANT</t>
  </si>
  <si>
    <t>Plasturgie avec 3 ou + chocs</t>
  </si>
  <si>
    <t>Présence de 3 ou + de chocs sur la plasturgie</t>
  </si>
  <si>
    <t>Grade C</t>
  </si>
  <si>
    <t>1 à 49</t>
  </si>
  <si>
    <t>EliteBook x360 1030 G7</t>
  </si>
  <si>
    <t>I7-10810U</t>
  </si>
  <si>
    <t>Plasturgie avec rayures</t>
  </si>
  <si>
    <t>Présence de rayures sur la plasturgie &lt; 5 cm</t>
  </si>
  <si>
    <t>C+</t>
  </si>
  <si>
    <t>CONNECTEUR_USB_HS</t>
  </si>
  <si>
    <t>Pannes réparables</t>
  </si>
  <si>
    <t>Port USB HS</t>
  </si>
  <si>
    <t>ENVY Laptop</t>
  </si>
  <si>
    <t>I5-1135G7</t>
  </si>
  <si>
    <t>Montant réparations</t>
  </si>
  <si>
    <t>2603291</t>
  </si>
  <si>
    <t>Plasturgie avec rayures prononcées</t>
  </si>
  <si>
    <t>5CG315348M</t>
  </si>
  <si>
    <t>Présence de rayures sur la plasturgie &gt; 5 cm</t>
  </si>
  <si>
    <t>EliteBook x360 1030 G4</t>
  </si>
  <si>
    <t>I5-8265U</t>
  </si>
  <si>
    <t>ELITEBOOK_830_13_INCH_G9_NOTEBOOK_PC-13.4-I5_1245U_16GB</t>
  </si>
  <si>
    <t>Pannes non réparables</t>
  </si>
  <si>
    <t>CORE I5-1245U</t>
  </si>
  <si>
    <t>NVME SSD 256GB</t>
  </si>
  <si>
    <t>Montant Grade A</t>
  </si>
  <si>
    <t>13.4"</t>
  </si>
  <si>
    <t>EliteBook x360 830 G4</t>
  </si>
  <si>
    <t>Plasturgie avec stickers</t>
  </si>
  <si>
    <t>C</t>
  </si>
  <si>
    <t>Présence de stickers sur la plasturgie laissant des traces visibles après décollage</t>
  </si>
  <si>
    <t>COQUE_ARRIERE_CASSE</t>
  </si>
  <si>
    <t>Chassis cassé ou déformé</t>
  </si>
  <si>
    <t>Absence de peinture sur la plasturgie</t>
  </si>
  <si>
    <t>La plasturgie présente des absences de peintures marquées</t>
  </si>
  <si>
    <t>EliteBook x360 1030 G2</t>
  </si>
  <si>
    <t>I7-7600U</t>
  </si>
  <si>
    <t>Ecran avec rayures</t>
  </si>
  <si>
    <t>Présence de rayures sur l'écran &lt; 2 cm</t>
  </si>
  <si>
    <t>TOTAL</t>
  </si>
  <si>
    <t>D</t>
  </si>
  <si>
    <t>DISQUE_DUR_HS</t>
  </si>
  <si>
    <t>2602701</t>
  </si>
  <si>
    <t>CND2241W5K</t>
  </si>
  <si>
    <t>Ecran avec rayures prononcées</t>
  </si>
  <si>
    <t>Présence de rayures sur l'écran &gt; 2 cm</t>
  </si>
  <si>
    <t>Disque dur absent ou HS</t>
  </si>
  <si>
    <t>Ecran fortement marqué</t>
  </si>
  <si>
    <t>L'écran présente de nombreuses marques visibles (&gt;5)</t>
  </si>
  <si>
    <t>LOGICIEL_BLOQUE_MDM</t>
  </si>
  <si>
    <t>Ecran marqué</t>
  </si>
  <si>
    <t>L'écran présente des marques visibles (&lt;5)</t>
  </si>
  <si>
    <t>ECRAN_HS</t>
  </si>
  <si>
    <t>Ecran absent, cassé, fêlé ou HS</t>
  </si>
  <si>
    <t>Ecran fortement taché</t>
  </si>
  <si>
    <t>L'écran présente des taches &gt; 0,5 cm</t>
  </si>
  <si>
    <t>2603079</t>
  </si>
  <si>
    <t>Ecran taché</t>
  </si>
  <si>
    <t>L'écran présente des taches &lt; 0,5 cm</t>
  </si>
  <si>
    <t>5CG315341Q</t>
  </si>
  <si>
    <t>HAUT_PARLEUR_HS</t>
  </si>
  <si>
    <t>Haut-parleur ou Micro appel HS</t>
  </si>
  <si>
    <t>TouchPad patiné</t>
  </si>
  <si>
    <t>Le Touchpad présente de fortes traces d'usure</t>
  </si>
  <si>
    <t>Problème de pixels sur écran</t>
  </si>
  <si>
    <t>L'écran présente des pixel HS ou défaillant</t>
  </si>
  <si>
    <t>LOGICIEL_BLOQUE_BIOS</t>
  </si>
  <si>
    <t>Poste bloqué BIOS - pas de MDP</t>
  </si>
  <si>
    <t>Présence d'un marquage antivol</t>
  </si>
  <si>
    <t>Un marquage antivol est présent sur le Laptop</t>
  </si>
  <si>
    <t>MICRO_HS</t>
  </si>
  <si>
    <t>2603279</t>
  </si>
  <si>
    <t>5CD020D2D6</t>
  </si>
  <si>
    <t>ELITEBOOK_X360_1030_G4-13.2-I7_8565U_1.80GHZ_16GB</t>
  </si>
  <si>
    <t>CORE I7-8565U 1.80 GHZ</t>
  </si>
  <si>
    <t>La capacité maximum de la batterie est &lt; 70%</t>
  </si>
  <si>
    <t>NE_S_ALLUME_PAS</t>
  </si>
  <si>
    <t>Poste ne démarre pas</t>
  </si>
  <si>
    <t>Batterie absente ou HS</t>
  </si>
  <si>
    <t>La batterie est absente ou ne fonctionne pas</t>
  </si>
  <si>
    <t>Bezel fendu ou cassé</t>
  </si>
  <si>
    <t>Le Bezel est fendu ou cassé</t>
  </si>
  <si>
    <t>CASSE</t>
  </si>
  <si>
    <t>2602704</t>
  </si>
  <si>
    <t>Bloc alimentation absent ou HS</t>
  </si>
  <si>
    <t>Bloc alimentation absent ou ne fonctionne pas (sauf Apple et Microsoft)</t>
  </si>
  <si>
    <t>CND2241W4X</t>
  </si>
  <si>
    <t>Bloc alimentation absent ou HS pour Surface/MacBook</t>
  </si>
  <si>
    <t>Bloc alimentation absent ou ne fonctionne pas (Apple ou Microsoft)</t>
  </si>
  <si>
    <t>PATIN_MANQUANT</t>
  </si>
  <si>
    <t>(hors grille - saisie manuelle Pierre)</t>
  </si>
  <si>
    <t>LOGICIEL_BLOQUE_MDM, PATIN_MANQUANT</t>
  </si>
  <si>
    <t>Carte Ethernet HS</t>
  </si>
  <si>
    <t>La carte Ethernet ne fonctionne pas</t>
  </si>
  <si>
    <t>TOUCHPAD_HS</t>
  </si>
  <si>
    <t>TouchPad ou TrackPoint ne fonctionne pas ou absent</t>
  </si>
  <si>
    <t>Carte Wifi HS</t>
  </si>
  <si>
    <t>La carte Wifi ne fonctionne pas</t>
  </si>
  <si>
    <t>2602782</t>
  </si>
  <si>
    <t>Charnière cassée</t>
  </si>
  <si>
    <t>La charnière est cassée</t>
  </si>
  <si>
    <t>CND2241W71</t>
  </si>
  <si>
    <t>WEBCAM_HS</t>
  </si>
  <si>
    <t>Webcam HS, cassée ou absente</t>
  </si>
  <si>
    <t>Le clavier est cassé</t>
  </si>
  <si>
    <t>Clavier étranger</t>
  </si>
  <si>
    <t>Le clavier n'est pas un AZERTY Français</t>
  </si>
  <si>
    <t>Le clavier est très abimé ou présente des touches effacées ou manquantes</t>
  </si>
  <si>
    <t>2602707</t>
  </si>
  <si>
    <t>Connecteur de charge HS</t>
  </si>
  <si>
    <t>CND2241W2J</t>
  </si>
  <si>
    <t>Le connecteur de charge ne fonctionne pas</t>
  </si>
  <si>
    <t>Le disque dur absent ou ne fonctionne pas</t>
  </si>
  <si>
    <t>DISQUE_DUR_HS, LOGICIEL_BLOQUE_MDM</t>
  </si>
  <si>
    <t>Lecteur carte SD/mémoire défaillant, cassé ou absent</t>
  </si>
  <si>
    <t>Le lecteur de carte SD/mémoire est absent ou ne fonctionne pas</t>
  </si>
  <si>
    <t>Lecteur carte SIM défaillant, cassé ou absent</t>
  </si>
  <si>
    <t>Le lecteur de carte SIM est absent ou ne fonctionne pas</t>
  </si>
  <si>
    <t>Port HDMI HS</t>
  </si>
  <si>
    <t>Le port HDMI ne fonctionne pas</t>
  </si>
  <si>
    <t>2602763</t>
  </si>
  <si>
    <t>Le port USB ne fonctionne pas</t>
  </si>
  <si>
    <t>5CG3153416</t>
  </si>
  <si>
    <t>Le haut-parleur ou le micro d'appel ne fonctionne pas</t>
  </si>
  <si>
    <t>Poste bloqué Google - pas de MDP</t>
  </si>
  <si>
    <t>Le poste est bloqué Google et le MDP ne fonctionne pas</t>
  </si>
  <si>
    <t>RAM absente ou HS</t>
  </si>
  <si>
    <t>La RAM est absente ou ne fonctionne pas</t>
  </si>
  <si>
    <t>Stylet absent ou HS</t>
  </si>
  <si>
    <t>Le Stylet est absent ou ne fonctionne pas</t>
  </si>
  <si>
    <t>2603083</t>
  </si>
  <si>
    <t>N. Fiche</t>
  </si>
  <si>
    <t>4PWZ1Q1</t>
  </si>
  <si>
    <t>Le Touchpad/Trackpoint est absent ou ne fonctionne pas</t>
  </si>
  <si>
    <t>Numero de serie</t>
  </si>
  <si>
    <t>DELL</t>
  </si>
  <si>
    <t>LATITUDE_E6320-13-I5_2540M_2.60GHZ_4GB</t>
  </si>
  <si>
    <t>BLACK</t>
  </si>
  <si>
    <t>Modele (brut)</t>
  </si>
  <si>
    <t>CORE I5-2540M 2.60 GHZ</t>
  </si>
  <si>
    <t>Grade Entre</t>
  </si>
  <si>
    <t>SATA HDD 250GB</t>
  </si>
  <si>
    <t>Processeur (brut)</t>
  </si>
  <si>
    <t>La Webcam est absente ou ne fonctionne pas</t>
  </si>
  <si>
    <t>RAM (brut)</t>
  </si>
  <si>
    <t>4GB</t>
  </si>
  <si>
    <t>Stockage (brut)</t>
  </si>
  <si>
    <t>13"</t>
  </si>
  <si>
    <t>CPU normalise</t>
  </si>
  <si>
    <t>RAM normalisee</t>
  </si>
  <si>
    <t>BATTERIE_AUTONOMIE, DISQUE_DUR_HS</t>
  </si>
  <si>
    <t>Stockage normalise</t>
  </si>
  <si>
    <t>Prix unitaire catalogue (EUR)</t>
  </si>
  <si>
    <t>Panne 1</t>
  </si>
  <si>
    <t>Panne 2</t>
  </si>
  <si>
    <t>Panne 3</t>
  </si>
  <si>
    <t>Carte graphique absente ou HS</t>
  </si>
  <si>
    <t>Irreparable (au moins 1) ?</t>
  </si>
  <si>
    <t>La carte graphique est absente ou ne fonctionne pas</t>
  </si>
  <si>
    <t>Cout reparations cumule (EUR)</t>
  </si>
  <si>
    <t>irréparable</t>
  </si>
  <si>
    <t>Indemnite pannes (EUR)</t>
  </si>
  <si>
    <t>Valeur nette apres pannes (EUR)</t>
  </si>
  <si>
    <t>Decote esthetique (%)</t>
  </si>
  <si>
    <t>Decote esthetique (EUR)</t>
  </si>
  <si>
    <t>Carte mère absente ou HS</t>
  </si>
  <si>
    <t>Valeur nette FINALE (EUR)</t>
  </si>
  <si>
    <t>La carte mère est absente ou ne fonctionne pas</t>
  </si>
  <si>
    <t>Alerte / a verifier</t>
  </si>
  <si>
    <t>2603292</t>
  </si>
  <si>
    <t>5CG34542XT</t>
  </si>
  <si>
    <t>2602825</t>
  </si>
  <si>
    <t>ELITEBOOK_830_13_INCH_G10_NOTEBOOK_PC-0-I5_1345U_16GB</t>
  </si>
  <si>
    <t>5CG31449M4</t>
  </si>
  <si>
    <t>Le chassis est cassé ou déformé</t>
  </si>
  <si>
    <t>CORE I5-1345U</t>
  </si>
  <si>
    <t>L'écran est cassé, fêlé ou ne fonctionne pas</t>
  </si>
  <si>
    <t>Le poste est bloqué BIOS et le MDP ne fonctionne pas</t>
  </si>
  <si>
    <t>Poste bloqué code de sécurité - pas de MDP</t>
  </si>
  <si>
    <t>Le poste est bloqué par un code de sécurité et le MDP ne fonctionne pas</t>
  </si>
  <si>
    <t>Poste bloqué iCloud - pas de MDP</t>
  </si>
  <si>
    <t>Le poste est bloqué iCloud et le MDP ne fonctionne pas</t>
  </si>
  <si>
    <t>Poste bloqué MDM</t>
  </si>
  <si>
    <t>Le poste est toujours enrollé dans un MDM</t>
  </si>
  <si>
    <t>Le poste ne démarre pas</t>
  </si>
  <si>
    <t>2603062</t>
  </si>
  <si>
    <t>Présence d'un cadenas antivol</t>
  </si>
  <si>
    <t>CND2241VZL</t>
  </si>
  <si>
    <t>Un cadenas antivol est présent sur le poste</t>
  </si>
  <si>
    <t>Tactile HS</t>
  </si>
  <si>
    <t>La fonction tactile de l'écran est défaillante ou ne fonctionne plus</t>
  </si>
  <si>
    <t>BATTERIE_AUTONOMIE, PATIN_MANQUANT</t>
  </si>
  <si>
    <t>2603304</t>
  </si>
  <si>
    <t>5CG1201XBX</t>
  </si>
  <si>
    <t>ELITEBOOK_X360_16GB</t>
  </si>
  <si>
    <t>CORE I7-1165G7 2.80 GHZ</t>
  </si>
  <si>
    <t>2603220</t>
  </si>
  <si>
    <t>CND2241VVJ</t>
  </si>
  <si>
    <t>2603081</t>
  </si>
  <si>
    <t>5CG3153488</t>
  </si>
  <si>
    <t>2603273</t>
  </si>
  <si>
    <t>CND2241W56</t>
  </si>
  <si>
    <t>2602783</t>
  </si>
  <si>
    <t>CND2241W6Q</t>
  </si>
  <si>
    <t>2602720</t>
  </si>
  <si>
    <t>CND2241W8L</t>
  </si>
  <si>
    <t xml:space="preserve"> LOGICIEL_BLOQUE_MDM</t>
  </si>
  <si>
    <t>2602721</t>
  </si>
  <si>
    <t>CND2241W22</t>
  </si>
  <si>
    <t>2603075</t>
  </si>
  <si>
    <t>CND2241W49</t>
  </si>
  <si>
    <t>2602723</t>
  </si>
  <si>
    <t>CND2241VT8</t>
  </si>
  <si>
    <t>2602717</t>
  </si>
  <si>
    <t>CND2241W38</t>
  </si>
  <si>
    <t>2602699</t>
  </si>
  <si>
    <t>CND2241W3Q</t>
  </si>
  <si>
    <t>2602728</t>
  </si>
  <si>
    <t>CND2241W5Z</t>
  </si>
  <si>
    <t>2603077</t>
  </si>
  <si>
    <t>5CG315348J</t>
  </si>
  <si>
    <t>2602749</t>
  </si>
  <si>
    <t>CND2241W5R</t>
  </si>
  <si>
    <t>ELITEBOOK_X360_1030_G8-13.2-I7_1185G7_3.00GHZ_16GB</t>
  </si>
  <si>
    <t>2603078</t>
  </si>
  <si>
    <t>5CG31531HR</t>
  </si>
  <si>
    <t>2602752</t>
  </si>
  <si>
    <t>CND2241VSQ</t>
  </si>
  <si>
    <t>2602753</t>
  </si>
  <si>
    <t>CND2241W0W</t>
  </si>
  <si>
    <t>2602754</t>
  </si>
  <si>
    <t>CND2241VW0</t>
  </si>
  <si>
    <t>2603253</t>
  </si>
  <si>
    <t>CND2241VY4</t>
  </si>
  <si>
    <t>ECRAN_HS,  CLAVIER_HS</t>
  </si>
  <si>
    <t>2603244</t>
  </si>
  <si>
    <t>5CG3153417</t>
  </si>
  <si>
    <t>ECRAN_HS, BATTERIE_AUTONOMIE</t>
  </si>
  <si>
    <t>2603082</t>
  </si>
  <si>
    <t>5CG31531HX</t>
  </si>
  <si>
    <t>2602758</t>
  </si>
  <si>
    <t>CND2241W6Y</t>
  </si>
  <si>
    <t>2602761</t>
  </si>
  <si>
    <t>5CG315348F</t>
  </si>
  <si>
    <t>2603080</t>
  </si>
  <si>
    <t>5CG315348S</t>
  </si>
  <si>
    <t>2602755</t>
  </si>
  <si>
    <t>CND05002WS</t>
  </si>
  <si>
    <t>ELITEBOOK_X360_1030_G7_NOTEBOOK_PC-13.2-I7_10810U_1.10GHZ_16GB</t>
  </si>
  <si>
    <t>CORE I7-10810U 1.10 GHZ</t>
  </si>
  <si>
    <t>2602757</t>
  </si>
  <si>
    <t>CND1131601</t>
  </si>
  <si>
    <t>2603054</t>
  </si>
  <si>
    <t>CND0514VGY</t>
  </si>
  <si>
    <t>2602771</t>
  </si>
  <si>
    <t>CND2241VQ2</t>
  </si>
  <si>
    <t>CONNECTEUR_USB_HS, LOGICIEL_BLOQUE_MDM, CLAVIER_DEFAUT</t>
  </si>
  <si>
    <t>2602775</t>
  </si>
  <si>
    <t>CND2241VSK</t>
  </si>
  <si>
    <t>2603261</t>
  </si>
  <si>
    <t>CND05002SQ</t>
  </si>
  <si>
    <t>2603067</t>
  </si>
  <si>
    <t>CND05002T7</t>
  </si>
  <si>
    <t>2603286</t>
  </si>
  <si>
    <t>CND05002RC</t>
  </si>
  <si>
    <t>2603296</t>
  </si>
  <si>
    <t>CND05002RN</t>
  </si>
  <si>
    <t>ELITEBOOK_X360_1030_G7-13.2-I7_10810U_1.10GHZ_16GB</t>
  </si>
  <si>
    <t>2602784</t>
  </si>
  <si>
    <t>CND2241VT5</t>
  </si>
  <si>
    <t>2602786</t>
  </si>
  <si>
    <t>CND2241VV0</t>
  </si>
  <si>
    <t>2602817</t>
  </si>
  <si>
    <t>5CG315347T</t>
  </si>
  <si>
    <t>2603064</t>
  </si>
  <si>
    <t>CND05002R9</t>
  </si>
  <si>
    <t>2603267</t>
  </si>
  <si>
    <t>CND05002SL</t>
  </si>
  <si>
    <t>2602805</t>
  </si>
  <si>
    <t>CND05002TV</t>
  </si>
  <si>
    <t>HAUT_PARLEUR_HS, LOGICIEL_BLOQUE_MDM</t>
  </si>
  <si>
    <t>2603219</t>
  </si>
  <si>
    <t>CND05002PT</t>
  </si>
  <si>
    <t>2602762</t>
  </si>
  <si>
    <t>5CG315347B</t>
  </si>
  <si>
    <t>2603250</t>
  </si>
  <si>
    <t>CND0514VH2</t>
  </si>
  <si>
    <t>2602780</t>
  </si>
  <si>
    <t>CND05002TB</t>
  </si>
  <si>
    <t>2602826</t>
  </si>
  <si>
    <t>5CG315348H</t>
  </si>
  <si>
    <t>2603247</t>
  </si>
  <si>
    <t>5CG315347L</t>
  </si>
  <si>
    <t>BATTERIE_AUTONOMIE, LOGICIEL_BLOQUE_MDM</t>
  </si>
  <si>
    <t>2602719</t>
  </si>
  <si>
    <t>CND05002WB</t>
  </si>
  <si>
    <t>2602789</t>
  </si>
  <si>
    <t>CND11316ZP</t>
  </si>
  <si>
    <t>ELITEBOOK_X360</t>
  </si>
  <si>
    <t>NON_DEFINI</t>
  </si>
  <si>
    <t>2603245</t>
  </si>
  <si>
    <t>5CG31531HD</t>
  </si>
  <si>
    <t>2602851</t>
  </si>
  <si>
    <t>CND2241W1Y</t>
  </si>
  <si>
    <t>2602852</t>
  </si>
  <si>
    <t>CND2241W3Y</t>
  </si>
  <si>
    <t>2603301</t>
  </si>
  <si>
    <t>5CG82039T7</t>
  </si>
  <si>
    <t>ELITEBOOK_X360_1030_G2</t>
  </si>
  <si>
    <t>2603084</t>
  </si>
  <si>
    <t>NFG6JAO3</t>
  </si>
  <si>
    <t>2602823</t>
  </si>
  <si>
    <t>5CG31531H8</t>
  </si>
  <si>
    <t>LATITUDE_E7240</t>
  </si>
  <si>
    <t>2602756</t>
  </si>
  <si>
    <t>CND2241VRB</t>
  </si>
  <si>
    <t>ELITEBOOK_X360_1030_G8</t>
  </si>
  <si>
    <t>2603463</t>
  </si>
  <si>
    <t>5CG1201X5F</t>
  </si>
  <si>
    <t>2603288</t>
  </si>
  <si>
    <t>CND2241W4S</t>
  </si>
  <si>
    <t>2603047</t>
  </si>
  <si>
    <t>CND2241VRM</t>
  </si>
  <si>
    <t>2603059</t>
  </si>
  <si>
    <t>CND2241W47</t>
  </si>
  <si>
    <t>2603236</t>
  </si>
  <si>
    <t>CND2241W6V</t>
  </si>
  <si>
    <t>2603085</t>
  </si>
  <si>
    <t>5CD01086RJ</t>
  </si>
  <si>
    <t>ELITEBOOK_X360_1030_G4_13.2_I5-8265U_1.6GHZ_8GB</t>
  </si>
  <si>
    <t>CORE I5-8265U 1.60 GHZ</t>
  </si>
  <si>
    <t>8GB</t>
  </si>
  <si>
    <t>8 Go</t>
  </si>
  <si>
    <t>2603050</t>
  </si>
  <si>
    <t>CND2241VZ3</t>
  </si>
  <si>
    <t>2602726</t>
  </si>
  <si>
    <t>CND2241X1L</t>
  </si>
  <si>
    <t>2603052</t>
  </si>
  <si>
    <t>CND2241VQ9</t>
  </si>
  <si>
    <t>I7-8565U</t>
  </si>
  <si>
    <t>2603053</t>
  </si>
  <si>
    <t>CND2241VQS</t>
  </si>
  <si>
    <t>2602759</t>
  </si>
  <si>
    <t>CND2241W2S</t>
  </si>
  <si>
    <t>2603284</t>
  </si>
  <si>
    <t>5CD020D2CR</t>
  </si>
  <si>
    <t>2602777</t>
  </si>
  <si>
    <t>CND2241VWB</t>
  </si>
  <si>
    <t>2603056</t>
  </si>
  <si>
    <t>CND2241W34</t>
  </si>
  <si>
    <t>BATTERIE_AUTONOMIE, LOGICIEL_BLOQUE_MDM, PATIN_MANQUANT</t>
  </si>
  <si>
    <t>2603058</t>
  </si>
  <si>
    <t>CND2241VZX</t>
  </si>
  <si>
    <t>2603044</t>
  </si>
  <si>
    <t>CND2241VXJ</t>
  </si>
  <si>
    <t>2603060</t>
  </si>
  <si>
    <t>CND2241W16</t>
  </si>
  <si>
    <t>BATTERIE_AUTONOMIE, LOGICIEL_BLOQUE_MDM, CLAVIER_DEFAUT</t>
  </si>
  <si>
    <t>2603061</t>
  </si>
  <si>
    <t>CND2241W73</t>
  </si>
  <si>
    <t>2603071</t>
  </si>
  <si>
    <t>CND2241VXV</t>
  </si>
  <si>
    <t>2603072</t>
  </si>
  <si>
    <t>CND2241W0B</t>
  </si>
  <si>
    <t>2603258</t>
  </si>
  <si>
    <t>CND2241W0K</t>
  </si>
  <si>
    <t>2603066</t>
  </si>
  <si>
    <t>CND2322F74</t>
  </si>
  <si>
    <t>2603280</t>
  </si>
  <si>
    <t>CND2241VYD</t>
  </si>
  <si>
    <t>2603299</t>
  </si>
  <si>
    <t>CND2241VY5</t>
  </si>
  <si>
    <t>2602751</t>
  </si>
  <si>
    <t>CND2241VQH</t>
  </si>
  <si>
    <t>2603070</t>
  </si>
  <si>
    <t>CND2241VTP</t>
  </si>
  <si>
    <t>2602769</t>
  </si>
  <si>
    <t>CND2241W6C</t>
  </si>
  <si>
    <t>2602711</t>
  </si>
  <si>
    <t>CND2241W88</t>
  </si>
  <si>
    <t>2602746</t>
  </si>
  <si>
    <t>CND2241W5V</t>
  </si>
  <si>
    <t>2602853</t>
  </si>
  <si>
    <t>CND2241W6R</t>
  </si>
  <si>
    <t>2603042</t>
  </si>
  <si>
    <t>CND2241VWV</t>
  </si>
  <si>
    <t>2603045</t>
  </si>
  <si>
    <t>CND2241W65</t>
  </si>
  <si>
    <t>2603046</t>
  </si>
  <si>
    <t>CND2241VZ9</t>
  </si>
  <si>
    <t>2603073</t>
  </si>
  <si>
    <t>CND2241W5C</t>
  </si>
  <si>
    <t>2603234</t>
  </si>
  <si>
    <t>CND2241VWW</t>
  </si>
  <si>
    <t>2603262</t>
  </si>
  <si>
    <t>CND2241W18</t>
  </si>
  <si>
    <t>2603265</t>
  </si>
  <si>
    <t>CND2241VSN</t>
  </si>
  <si>
    <t>2603282</t>
  </si>
  <si>
    <t>CND2241W51</t>
  </si>
  <si>
    <t>2602713</t>
  </si>
  <si>
    <t>CND2241W7W</t>
  </si>
  <si>
    <t>2603248</t>
  </si>
  <si>
    <t>CND2241VRP</t>
  </si>
  <si>
    <t>2603264</t>
  </si>
  <si>
    <t>CND2241W41</t>
  </si>
  <si>
    <t>2603393</t>
  </si>
  <si>
    <t>5CG1201XCJ</t>
  </si>
  <si>
    <t>2603222</t>
  </si>
  <si>
    <t>CND2241W6B</t>
  </si>
  <si>
    <t>2603224</t>
  </si>
  <si>
    <t>CND0514VGZ</t>
  </si>
  <si>
    <t>2603233</t>
  </si>
  <si>
    <t>CND2241W69</t>
  </si>
  <si>
    <t>2603396</t>
  </si>
  <si>
    <t>5CG1065HQT</t>
  </si>
  <si>
    <t>2603392</t>
  </si>
  <si>
    <t>5CG1225KST</t>
  </si>
  <si>
    <t>2603237</t>
  </si>
  <si>
    <t>CND2241VVV</t>
  </si>
  <si>
    <t>2603238</t>
  </si>
  <si>
    <t>CND2241W4M</t>
  </si>
  <si>
    <t>2602722</t>
  </si>
  <si>
    <t>CND05002VR</t>
  </si>
  <si>
    <t>2603241</t>
  </si>
  <si>
    <t>CND2241W53</t>
  </si>
  <si>
    <t>2603242</t>
  </si>
  <si>
    <t>CND2241VZ0</t>
  </si>
  <si>
    <t>2603399</t>
  </si>
  <si>
    <t>5CG1243YFV</t>
  </si>
  <si>
    <t>2603403</t>
  </si>
  <si>
    <t>5CG1201XCL</t>
  </si>
  <si>
    <t>2603395</t>
  </si>
  <si>
    <t>5CG1243YFX</t>
  </si>
  <si>
    <t>2603397</t>
  </si>
  <si>
    <t>5CG1243YG4</t>
  </si>
  <si>
    <t>2603249</t>
  </si>
  <si>
    <t>CND2241W04</t>
  </si>
  <si>
    <t>2603448</t>
  </si>
  <si>
    <t>5CG1201XBJ</t>
  </si>
  <si>
    <t>ELITEBOOK_X360_830_G8-13.2-I7_1165G7_2.80GHZ_16GB</t>
  </si>
  <si>
    <t>2603251</t>
  </si>
  <si>
    <t>CND2241VS9</t>
  </si>
  <si>
    <t>2603474</t>
  </si>
  <si>
    <t>5CG1201XCD</t>
  </si>
  <si>
    <t>2602716</t>
  </si>
  <si>
    <t>CND2241VQQ</t>
  </si>
  <si>
    <t>2602705</t>
  </si>
  <si>
    <t>CND2241W54</t>
  </si>
  <si>
    <t>2602714</t>
  </si>
  <si>
    <t>CND2241W2W</t>
  </si>
  <si>
    <t>2602715</t>
  </si>
  <si>
    <t>CND2241W3Z</t>
  </si>
  <si>
    <t>2603259</t>
  </si>
  <si>
    <t>CND2241W35</t>
  </si>
  <si>
    <t>2603260</t>
  </si>
  <si>
    <t>CND2241VWM</t>
  </si>
  <si>
    <t>CONNECTEUR_USB_HS, LOGICIEL_BLOQUE_MDM</t>
  </si>
  <si>
    <t>2602724</t>
  </si>
  <si>
    <t>CND2241W3S</t>
  </si>
  <si>
    <t>2602788</t>
  </si>
  <si>
    <t>CND2241VW6</t>
  </si>
  <si>
    <t>2602833</t>
  </si>
  <si>
    <t>CND2241W36</t>
  </si>
  <si>
    <t>2603043</t>
  </si>
  <si>
    <t>CND2241W10</t>
  </si>
  <si>
    <t>2603257</t>
  </si>
  <si>
    <t>CND2241W4K</t>
  </si>
  <si>
    <t>2603269</t>
  </si>
  <si>
    <t>CND2241W3G</t>
  </si>
  <si>
    <t>2603271</t>
  </si>
  <si>
    <t>CND2241W6T</t>
  </si>
  <si>
    <t>2603270</t>
  </si>
  <si>
    <t>CND2241W39</t>
  </si>
  <si>
    <t>2603274</t>
  </si>
  <si>
    <t>CND2241W42</t>
  </si>
  <si>
    <t>2603294</t>
  </si>
  <si>
    <t>CND2241VY9</t>
  </si>
  <si>
    <t>2602702</t>
  </si>
  <si>
    <t>CND2241W7Q</t>
  </si>
  <si>
    <t>2602845</t>
  </si>
  <si>
    <t>CND2241W5F</t>
  </si>
  <si>
    <t>2603076</t>
  </si>
  <si>
    <t>CND2241VZZ</t>
  </si>
  <si>
    <t>2603278</t>
  </si>
  <si>
    <t>CND2241VYB</t>
  </si>
  <si>
    <t>2602710</t>
  </si>
  <si>
    <t>CND2241W6X</t>
  </si>
  <si>
    <t>2603417</t>
  </si>
  <si>
    <t>5CG1201XB2</t>
  </si>
  <si>
    <t>2603281</t>
  </si>
  <si>
    <t>CND2241W2D</t>
  </si>
  <si>
    <t>2603302</t>
  </si>
  <si>
    <t>5CG1243YFP</t>
  </si>
  <si>
    <t>2603401</t>
  </si>
  <si>
    <t>5CG1201XB0</t>
  </si>
  <si>
    <t>2603285</t>
  </si>
  <si>
    <t>CND2241W3R</t>
  </si>
  <si>
    <t>CONNECTEUR_USB_HS,  LOGICIEL_BLOQUE_MDM</t>
  </si>
  <si>
    <t>2603051</t>
  </si>
  <si>
    <t>CND2241W5M</t>
  </si>
  <si>
    <t>2603055</t>
  </si>
  <si>
    <t>CND2241W2X</t>
  </si>
  <si>
    <t>2603289</t>
  </si>
  <si>
    <t>CND2241W84</t>
  </si>
  <si>
    <t>2603290</t>
  </si>
  <si>
    <t>CND2241VV6</t>
  </si>
  <si>
    <t>2603069</t>
  </si>
  <si>
    <t>CND2241W6F</t>
  </si>
  <si>
    <t>2603293</t>
  </si>
  <si>
    <t>CND2241VZB</t>
  </si>
  <si>
    <t>2603266</t>
  </si>
  <si>
    <t>CND2241W7X</t>
  </si>
  <si>
    <t>2603295</t>
  </si>
  <si>
    <t>CND2241W7Y</t>
  </si>
  <si>
    <t xml:space="preserve"> LOGICIEL_BLOQUE_MDM, TOUCHPAD_HS</t>
  </si>
  <si>
    <t>2603297</t>
  </si>
  <si>
    <t>CND2241W6W</t>
  </si>
  <si>
    <t>2603300</t>
  </si>
  <si>
    <t>5CG8202FKL</t>
  </si>
  <si>
    <t>ELITEBOOK_X360_1030_G2-13.2-I7_7600U_2.80GHZ_8GB</t>
  </si>
  <si>
    <t>CORE I7-7600U 2.80 GHZ</t>
  </si>
  <si>
    <t>2602703</t>
  </si>
  <si>
    <t>CND2241W19</t>
  </si>
  <si>
    <t>2602708</t>
  </si>
  <si>
    <t>CND2241W30</t>
  </si>
  <si>
    <t>2603041</t>
  </si>
  <si>
    <t>CND2241W6M</t>
  </si>
  <si>
    <t>2603048</t>
  </si>
  <si>
    <t>CND2241VX1</t>
  </si>
  <si>
    <t>2603049</t>
  </si>
  <si>
    <t>CND2241W77</t>
  </si>
  <si>
    <t>2603394</t>
  </si>
  <si>
    <t>5CG1065HRB</t>
  </si>
  <si>
    <t>2603063</t>
  </si>
  <si>
    <t>CND2241VZ1</t>
  </si>
  <si>
    <t>2603254</t>
  </si>
  <si>
    <t>CND2241W3F</t>
  </si>
  <si>
    <t>2603256</t>
  </si>
  <si>
    <t>CND2241VRX</t>
  </si>
  <si>
    <t>2603272</t>
  </si>
  <si>
    <t>CND2241VZ7</t>
  </si>
  <si>
    <t>2603276</t>
  </si>
  <si>
    <t>CND2241W66</t>
  </si>
  <si>
    <t>2603287</t>
  </si>
  <si>
    <t>CND2241W8B</t>
  </si>
  <si>
    <t>2603068</t>
  </si>
  <si>
    <t>CND2241W3K</t>
  </si>
  <si>
    <t>2603398</t>
  </si>
  <si>
    <t>5CG1225KSP</t>
  </si>
  <si>
    <t>2603426</t>
  </si>
  <si>
    <t>5CG1201XCH</t>
  </si>
  <si>
    <t>2603441</t>
  </si>
  <si>
    <t>5CG1201XBY</t>
  </si>
  <si>
    <t>2603307</t>
  </si>
  <si>
    <t>5CG1225KT0</t>
  </si>
  <si>
    <t>2603305</t>
  </si>
  <si>
    <t>5CG1243YFQ</t>
  </si>
  <si>
    <t>2603454</t>
  </si>
  <si>
    <t>5CG1225KT5</t>
  </si>
  <si>
    <t>2603391</t>
  </si>
  <si>
    <t>5CG1201X5P</t>
  </si>
  <si>
    <t>2603453</t>
  </si>
  <si>
    <t>5CG1243YG9</t>
  </si>
  <si>
    <t>2603489</t>
  </si>
  <si>
    <t>5CG1243YG5</t>
  </si>
  <si>
    <t>I5-2540M</t>
  </si>
  <si>
    <t>4 Go</t>
  </si>
  <si>
    <t>250GB</t>
  </si>
  <si>
    <t>Grade ESTHETIQUE ACTUEL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</si>
</sst>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€&quot;"/>
    <numFmt numFmtId="165" formatCode="#,##0.00&quot; €&quot;"/>
    <numFmt numFmtId="166" formatCode="0\ %"/>
    <numFmt numFmtId="167" formatCode="_-* #,##0.0000\ &quot;€&quot;_-;\-* #,##0.0000\ &quot;€&quot;_-;_-* &quot;-&quot;??\ &quot;€&quot;_-;_-@"/>
    <numFmt numFmtId="168" formatCode="_-* #,##0.00\ &quot;€&quot;_-;\-* #,##0.00\ &quot;€&quot;_-;_-* &quot;-&quot;??\ &quot;€&quot;_-;_-@"/>
  </numFmts>
  <fonts count="26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b/>
      <sz val="12"/>
      <color rgb="FF0000FF"/>
      <name val="Calibri"/>
    </font>
    <font>
      <b/>
      <sz val="11"/>
      <color rgb="FFFFFFFF"/>
      <name val="Arial"/>
    </font>
    <font>
      <b/>
      <sz val="10"/>
      <color rgb="FFFFFFFF"/>
      <name val="Arial"/>
    </font>
    <font>
      <sz val="11"/>
      <name val="Calibri"/>
    </font>
    <font>
      <b/>
      <sz val="8"/>
      <color rgb="FF000000"/>
      <name val="Montserrat"/>
    </font>
    <font>
      <b/>
      <sz val="11"/>
      <color theme="1"/>
      <name val="Calibri"/>
    </font>
    <font>
      <sz val="10"/>
      <color theme="1"/>
      <name val="Arial"/>
    </font>
    <font>
      <sz val="10"/>
      <color rgb="FF0000FF"/>
      <name val="Arial"/>
    </font>
    <font>
      <b/>
      <sz val="11"/>
      <color rgb="FFFFFFFF"/>
      <name val="Calibri"/>
    </font>
    <font>
      <sz val="11"/>
      <color rgb="FF0000FF"/>
      <name val="Calibri"/>
    </font>
    <font>
      <sz val="10"/>
      <color rgb="FFFF0000"/>
      <name val="Arial"/>
    </font>
    <font>
      <sz val="8"/>
      <color rgb="FF000000"/>
      <name val="Montserrat"/>
    </font>
    <font>
      <i/>
      <sz val="9"/>
      <color rgb="FF808080"/>
      <name val="Arial"/>
    </font>
    <font>
      <sz val="9"/>
      <color theme="1"/>
      <name val="Arial"/>
    </font>
    <font>
      <i/>
      <sz val="9"/>
      <color rgb="FFC00000"/>
      <name val="Arial"/>
    </font>
    <font>
      <sz val="9"/>
      <color rgb="FFFF0000"/>
      <name val="Arial"/>
    </font>
    <font>
      <b/>
      <sz val="11"/>
      <color theme="1"/>
      <name val="Cambria"/>
    </font>
    <font>
      <i/>
      <sz val="9"/>
      <color rgb="FF808080"/>
      <name val="Cambria"/>
    </font>
    <font>
      <b/>
      <sz val="10"/>
      <color rgb="FFFF0000"/>
      <name val="Arial"/>
    </font>
    <font>
      <sz val="8"/>
      <color rgb="FF242424"/>
      <name val="Montserrat"/>
    </font>
    <font>
      <b/>
      <sz val="10"/>
      <color theme="1"/>
      <name val="Arial"/>
    </font>
    <font>
      <sz val="11"/>
      <color rgb="FFFF0000"/>
      <name val="Calibri"/>
      <scheme val="minor"/>
    </font>
    <font>
      <b/>
      <sz val="11"/>
      <color rgb="FFFF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1F3864"/>
      </patternFill>
    </fill>
    <fill>
      <patternFill patternType="solid">
        <fgColor rgb="FF1F4E78"/>
        <bgColor rgb="FF1F4E78"/>
      </patternFill>
    </fill>
    <fill>
      <patternFill patternType="solid">
        <fgColor rgb="FFFFF2CC"/>
        <bgColor rgb="FFFFF2CC"/>
      </patternFill>
    </fill>
    <fill>
      <patternFill patternType="solid">
        <fgColor rgb="FFEEF2FF"/>
        <bgColor rgb="FFEEF2FF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8" fillId="0" borderId="0" xfId="0" applyFont="1"/>
    <xf numFmtId="0" fontId="5" fillId="3" borderId="1" xfId="0" applyFont="1" applyFill="1" applyBorder="1"/>
    <xf numFmtId="0" fontId="7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7" fillId="0" borderId="9" xfId="0" applyFont="1" applyBorder="1" applyAlignment="1">
      <alignment vertical="center"/>
    </xf>
    <xf numFmtId="0" fontId="9" fillId="0" borderId="3" xfId="0" applyFont="1" applyBorder="1"/>
    <xf numFmtId="0" fontId="7" fillId="0" borderId="10" xfId="0" applyFont="1" applyBorder="1" applyAlignment="1">
      <alignment horizontal="center" vertical="center"/>
    </xf>
    <xf numFmtId="0" fontId="10" fillId="0" borderId="3" xfId="0" applyFont="1" applyBorder="1"/>
    <xf numFmtId="0" fontId="7" fillId="0" borderId="11" xfId="0" applyFont="1" applyBorder="1" applyAlignment="1">
      <alignment horizontal="center" vertical="center"/>
    </xf>
    <xf numFmtId="165" fontId="1" fillId="0" borderId="0" xfId="0" applyNumberFormat="1" applyFont="1"/>
    <xf numFmtId="0" fontId="7" fillId="0" borderId="9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3" xfId="0" applyFont="1" applyBorder="1"/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0" fontId="13" fillId="3" borderId="1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164" fontId="9" fillId="0" borderId="3" xfId="0" applyNumberFormat="1" applyFont="1" applyBorder="1"/>
    <xf numFmtId="0" fontId="14" fillId="0" borderId="23" xfId="0" applyFont="1" applyBorder="1" applyAlignment="1">
      <alignment vertical="center"/>
    </xf>
    <xf numFmtId="0" fontId="15" fillId="0" borderId="3" xfId="0" applyFont="1" applyBorder="1"/>
    <xf numFmtId="165" fontId="1" fillId="0" borderId="3" xfId="0" applyNumberFormat="1" applyFont="1" applyBorder="1"/>
    <xf numFmtId="9" fontId="10" fillId="0" borderId="3" xfId="0" applyNumberFormat="1" applyFont="1" applyBorder="1"/>
    <xf numFmtId="0" fontId="9" fillId="5" borderId="3" xfId="0" applyFont="1" applyFill="1" applyBorder="1"/>
    <xf numFmtId="0" fontId="14" fillId="0" borderId="11" xfId="0" applyFont="1" applyBorder="1" applyAlignment="1">
      <alignment horizontal="center" vertical="center"/>
    </xf>
    <xf numFmtId="0" fontId="10" fillId="5" borderId="3" xfId="0" applyFont="1" applyFill="1" applyBorder="1"/>
    <xf numFmtId="165" fontId="14" fillId="0" borderId="9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66" fontId="14" fillId="0" borderId="24" xfId="0" applyNumberFormat="1" applyFont="1" applyBorder="1" applyAlignment="1">
      <alignment horizontal="center" vertical="center"/>
    </xf>
    <xf numFmtId="166" fontId="14" fillId="0" borderId="25" xfId="0" applyNumberFormat="1" applyFont="1" applyBorder="1" applyAlignment="1">
      <alignment horizontal="center" vertical="center"/>
    </xf>
    <xf numFmtId="166" fontId="14" fillId="0" borderId="19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6" fillId="6" borderId="13" xfId="0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165" fontId="14" fillId="0" borderId="19" xfId="0" applyNumberFormat="1" applyFont="1" applyBorder="1" applyAlignment="1">
      <alignment horizontal="center" vertical="center"/>
    </xf>
    <xf numFmtId="164" fontId="9" fillId="5" borderId="3" xfId="0" applyNumberFormat="1" applyFont="1" applyFill="1" applyBorder="1"/>
    <xf numFmtId="0" fontId="16" fillId="6" borderId="13" xfId="0" applyFont="1" applyFill="1" applyBorder="1" applyAlignment="1">
      <alignment vertical="center" wrapText="1"/>
    </xf>
    <xf numFmtId="0" fontId="17" fillId="5" borderId="3" xfId="0" applyFont="1" applyFill="1" applyBorder="1"/>
    <xf numFmtId="0" fontId="14" fillId="0" borderId="19" xfId="0" applyFont="1" applyBorder="1" applyAlignment="1">
      <alignment horizontal="center"/>
    </xf>
    <xf numFmtId="166" fontId="14" fillId="0" borderId="24" xfId="0" applyNumberFormat="1" applyFont="1" applyBorder="1" applyAlignment="1">
      <alignment horizontal="center"/>
    </xf>
    <xf numFmtId="166" fontId="14" fillId="0" borderId="25" xfId="0" applyNumberFormat="1" applyFont="1" applyBorder="1" applyAlignment="1">
      <alignment horizontal="center"/>
    </xf>
    <xf numFmtId="166" fontId="14" fillId="0" borderId="19" xfId="0" applyNumberFormat="1" applyFont="1" applyBorder="1" applyAlignment="1">
      <alignment horizontal="center"/>
    </xf>
    <xf numFmtId="165" fontId="7" fillId="0" borderId="19" xfId="0" applyNumberFormat="1" applyFont="1" applyBorder="1" applyAlignment="1">
      <alignment horizontal="center" vertical="center"/>
    </xf>
    <xf numFmtId="0" fontId="19" fillId="0" borderId="0" xfId="0" applyFont="1"/>
    <xf numFmtId="9" fontId="10" fillId="5" borderId="3" xfId="0" applyNumberFormat="1" applyFont="1" applyFill="1" applyBorder="1"/>
    <xf numFmtId="165" fontId="19" fillId="0" borderId="0" xfId="0" applyNumberFormat="1" applyFont="1"/>
    <xf numFmtId="0" fontId="14" fillId="0" borderId="34" xfId="0" applyFont="1" applyBorder="1" applyAlignment="1">
      <alignment vertical="center"/>
    </xf>
    <xf numFmtId="0" fontId="14" fillId="0" borderId="35" xfId="0" applyFont="1" applyBorder="1" applyAlignment="1">
      <alignment vertical="center"/>
    </xf>
    <xf numFmtId="0" fontId="14" fillId="0" borderId="36" xfId="0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0" fontId="18" fillId="6" borderId="13" xfId="0" applyFont="1" applyFill="1" applyBorder="1" applyAlignment="1">
      <alignment vertical="center"/>
    </xf>
    <xf numFmtId="0" fontId="16" fillId="7" borderId="13" xfId="0" applyFont="1" applyFill="1" applyBorder="1" applyAlignment="1">
      <alignment vertical="center"/>
    </xf>
    <xf numFmtId="0" fontId="16" fillId="7" borderId="13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10" fillId="0" borderId="3" xfId="0" applyNumberFormat="1" applyFont="1" applyBorder="1"/>
    <xf numFmtId="0" fontId="18" fillId="7" borderId="13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5" xfId="0" applyFont="1" applyBorder="1" applyAlignment="1">
      <alignment vertical="center"/>
    </xf>
    <xf numFmtId="0" fontId="21" fillId="3" borderId="3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165" fontId="14" fillId="0" borderId="4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21" fillId="0" borderId="3" xfId="0" applyFont="1" applyBorder="1"/>
    <xf numFmtId="0" fontId="14" fillId="0" borderId="36" xfId="0" applyFont="1" applyBorder="1" applyAlignment="1">
      <alignment vertical="center"/>
    </xf>
    <xf numFmtId="165" fontId="9" fillId="0" borderId="3" xfId="0" applyNumberFormat="1" applyFont="1" applyBorder="1"/>
    <xf numFmtId="0" fontId="14" fillId="0" borderId="45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9" fontId="9" fillId="0" borderId="3" xfId="0" applyNumberFormat="1" applyFont="1" applyBorder="1"/>
    <xf numFmtId="165" fontId="23" fillId="0" borderId="3" xfId="0" applyNumberFormat="1" applyFont="1" applyBorder="1"/>
    <xf numFmtId="0" fontId="17" fillId="0" borderId="3" xfId="0" applyFont="1" applyBorder="1"/>
    <xf numFmtId="0" fontId="9" fillId="8" borderId="3" xfId="0" applyFont="1" applyFill="1" applyBorder="1"/>
    <xf numFmtId="0" fontId="21" fillId="8" borderId="3" xfId="0" applyFont="1" applyFill="1" applyBorder="1"/>
    <xf numFmtId="0" fontId="10" fillId="8" borderId="3" xfId="0" applyFont="1" applyFill="1" applyBorder="1"/>
    <xf numFmtId="165" fontId="9" fillId="8" borderId="3" xfId="0" applyNumberFormat="1" applyFont="1" applyFill="1" applyBorder="1"/>
    <xf numFmtId="164" fontId="9" fillId="8" borderId="3" xfId="0" applyNumberFormat="1" applyFont="1" applyFill="1" applyBorder="1"/>
    <xf numFmtId="9" fontId="9" fillId="8" borderId="3" xfId="0" applyNumberFormat="1" applyFont="1" applyFill="1" applyBorder="1"/>
    <xf numFmtId="165" fontId="23" fillId="8" borderId="3" xfId="0" applyNumberFormat="1" applyFont="1" applyFill="1" applyBorder="1"/>
    <xf numFmtId="0" fontId="1" fillId="8" borderId="1" xfId="0" applyFont="1" applyFill="1" applyBorder="1"/>
    <xf numFmtId="0" fontId="24" fillId="0" borderId="0" xfId="0" applyFont="1"/>
    <xf numFmtId="0" fontId="21" fillId="2" borderId="3" xfId="0" applyFont="1" applyFill="1" applyBorder="1"/>
    <xf numFmtId="0" fontId="25" fillId="0" borderId="0" xfId="0" applyFont="1"/>
    <xf numFmtId="167" fontId="9" fillId="0" borderId="0" xfId="0" applyNumberFormat="1" applyFont="1"/>
    <xf numFmtId="168" fontId="23" fillId="0" borderId="0" xfId="0" applyNumberFormat="1" applyFont="1"/>
    <xf numFmtId="168" fontId="21" fillId="0" borderId="0" xfId="0" applyNumberFormat="1" applyFont="1"/>
    <xf numFmtId="168" fontId="9" fillId="0" borderId="0" xfId="0" applyNumberFormat="1" applyFont="1"/>
    <xf numFmtId="0" fontId="4" fillId="3" borderId="2" xfId="0" applyFont="1" applyFill="1" applyBorder="1" applyAlignment="1">
      <alignment horizontal="center" vertical="center"/>
    </xf>
    <xf numFmtId="0" fontId="6" fillId="0" borderId="4" xfId="0" applyFont="1" applyBorder="1"/>
    <xf numFmtId="0" fontId="20" fillId="0" borderId="0" xfId="0" applyFont="1"/>
    <xf numFmtId="0" fontId="0" fillId="0" borderId="0" xfId="0"/>
    <xf numFmtId="0" fontId="7" fillId="0" borderId="22" xfId="0" applyFont="1" applyBorder="1" applyAlignment="1">
      <alignment horizontal="center" vertical="center"/>
    </xf>
    <xf numFmtId="0" fontId="6" fillId="0" borderId="26" xfId="0" applyFont="1" applyBorder="1"/>
    <xf numFmtId="0" fontId="6" fillId="0" borderId="33" xfId="0" applyFont="1" applyBorder="1"/>
    <xf numFmtId="0" fontId="7" fillId="0" borderId="5" xfId="0" applyFont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7" fillId="0" borderId="20" xfId="0" applyFont="1" applyBorder="1" applyAlignment="1">
      <alignment horizontal="center" vertical="center" wrapText="1"/>
    </xf>
    <xf numFmtId="0" fontId="6" fillId="0" borderId="20" xfId="0" applyFont="1" applyBorder="1"/>
    <xf numFmtId="0" fontId="6" fillId="0" borderId="21" xfId="0" applyFont="1" applyBorder="1"/>
    <xf numFmtId="0" fontId="6" fillId="0" borderId="27" xfId="0" applyFont="1" applyBorder="1"/>
    <xf numFmtId="0" fontId="6" fillId="0" borderId="28" xfId="0" applyFont="1" applyBorder="1"/>
    <xf numFmtId="0" fontId="7" fillId="0" borderId="2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31" xfId="0" applyFont="1" applyBorder="1"/>
    <xf numFmtId="0" fontId="14" fillId="0" borderId="32" xfId="0" applyFont="1" applyBorder="1" applyAlignment="1">
      <alignment horizontal="center" vertical="center"/>
    </xf>
    <xf numFmtId="0" fontId="6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881"/>
  <sheetViews>
    <sheetView tabSelected="1" workbookViewId="0">
      <pane ySplit="2" topLeftCell="A3" activePane="bottomLeft" state="frozen"/>
      <selection pane="bottomLeft" activeCell="L10" sqref="L10"/>
    </sheetView>
  </sheetViews>
  <sheetFormatPr baseColWidth="10" defaultColWidth="14.42578125" defaultRowHeight="15" customHeight="1"/>
  <cols>
    <col min="1" max="1" width="10" customWidth="1"/>
    <col min="2" max="2" width="7.7109375" customWidth="1"/>
    <col min="3" max="3" width="13.42578125" customWidth="1"/>
    <col min="4" max="4" width="9.85546875" customWidth="1"/>
    <col min="5" max="5" width="5.7109375" customWidth="1"/>
    <col min="6" max="6" width="42" customWidth="1"/>
    <col min="7" max="7" width="8" customWidth="1"/>
    <col min="8" max="8" width="28.28515625" customWidth="1"/>
    <col min="9" max="9" width="16" customWidth="1"/>
    <col min="10" max="10" width="11" customWidth="1"/>
    <col min="11" max="11" width="4" customWidth="1"/>
    <col min="12" max="12" width="11" customWidth="1"/>
    <col min="13" max="13" width="3.140625" customWidth="1"/>
    <col min="14" max="14" width="40" customWidth="1"/>
    <col min="15" max="15" width="21.140625" customWidth="1"/>
  </cols>
  <sheetData>
    <row r="1" spans="1:15" ht="21.75" customHeight="1">
      <c r="A1" s="107" t="s">
        <v>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ht="31.5" customHeight="1">
      <c r="A2" s="18" t="s">
        <v>20</v>
      </c>
      <c r="B2" s="18" t="s">
        <v>24</v>
      </c>
      <c r="C2" s="18" t="s">
        <v>28</v>
      </c>
      <c r="D2" s="18" t="s">
        <v>31</v>
      </c>
      <c r="E2" s="18" t="s">
        <v>17</v>
      </c>
      <c r="F2" s="18" t="s">
        <v>35</v>
      </c>
      <c r="G2" s="18" t="s">
        <v>37</v>
      </c>
      <c r="H2" s="18" t="s">
        <v>22</v>
      </c>
      <c r="I2" s="18" t="s">
        <v>41</v>
      </c>
      <c r="J2" s="18" t="s">
        <v>44</v>
      </c>
      <c r="K2" s="18" t="s">
        <v>45</v>
      </c>
      <c r="L2" s="18" t="s">
        <v>46</v>
      </c>
      <c r="M2" s="18" t="s">
        <v>47</v>
      </c>
      <c r="N2" s="18" t="s">
        <v>48</v>
      </c>
      <c r="O2" s="28" t="s">
        <v>652</v>
      </c>
    </row>
    <row r="3" spans="1:15" ht="37.5" hidden="1" customHeight="1">
      <c r="A3" s="44" t="s">
        <v>63</v>
      </c>
      <c r="B3" s="44" t="s">
        <v>67</v>
      </c>
      <c r="C3" s="44" t="s">
        <v>68</v>
      </c>
      <c r="D3" s="44" t="s">
        <v>69</v>
      </c>
      <c r="E3" s="44" t="s">
        <v>36</v>
      </c>
      <c r="F3" s="49" t="s">
        <v>70</v>
      </c>
      <c r="G3" s="44" t="s">
        <v>73</v>
      </c>
      <c r="H3" s="44" t="s">
        <v>75</v>
      </c>
      <c r="I3" s="44" t="s">
        <v>77</v>
      </c>
      <c r="J3" s="44" t="s">
        <v>78</v>
      </c>
      <c r="K3" s="44"/>
      <c r="L3" s="44" t="s">
        <v>80</v>
      </c>
      <c r="M3" s="44"/>
      <c r="N3" s="49" t="s">
        <v>82</v>
      </c>
      <c r="O3" s="44" t="s">
        <v>76</v>
      </c>
    </row>
    <row r="4" spans="1:15" ht="37.5" hidden="1" customHeight="1">
      <c r="A4" s="44" t="s">
        <v>125</v>
      </c>
      <c r="B4" s="44" t="s">
        <v>67</v>
      </c>
      <c r="C4" s="44" t="s">
        <v>126</v>
      </c>
      <c r="D4" s="44" t="s">
        <v>69</v>
      </c>
      <c r="E4" s="44" t="s">
        <v>36</v>
      </c>
      <c r="F4" s="49" t="s">
        <v>70</v>
      </c>
      <c r="G4" s="44" t="s">
        <v>73</v>
      </c>
      <c r="H4" s="44" t="s">
        <v>75</v>
      </c>
      <c r="I4" s="44" t="s">
        <v>77</v>
      </c>
      <c r="J4" s="44" t="s">
        <v>78</v>
      </c>
      <c r="K4" s="44"/>
      <c r="L4" s="44" t="s">
        <v>80</v>
      </c>
      <c r="M4" s="44"/>
      <c r="N4" s="49" t="s">
        <v>132</v>
      </c>
      <c r="O4" s="44" t="s">
        <v>76</v>
      </c>
    </row>
    <row r="5" spans="1:15" ht="37.5" hidden="1" customHeight="1">
      <c r="A5" s="64" t="s">
        <v>166</v>
      </c>
      <c r="B5" s="64" t="s">
        <v>67</v>
      </c>
      <c r="C5" s="64" t="s">
        <v>169</v>
      </c>
      <c r="D5" s="64" t="s">
        <v>69</v>
      </c>
      <c r="E5" s="64" t="s">
        <v>36</v>
      </c>
      <c r="F5" s="65" t="s">
        <v>70</v>
      </c>
      <c r="G5" s="64" t="s">
        <v>73</v>
      </c>
      <c r="H5" s="64" t="s">
        <v>75</v>
      </c>
      <c r="I5" s="64" t="s">
        <v>77</v>
      </c>
      <c r="J5" s="64" t="s">
        <v>78</v>
      </c>
      <c r="K5" s="64"/>
      <c r="L5" s="64" t="s">
        <v>80</v>
      </c>
      <c r="M5" s="64"/>
      <c r="N5" s="65" t="s">
        <v>174</v>
      </c>
      <c r="O5" s="64" t="s">
        <v>76</v>
      </c>
    </row>
    <row r="6" spans="1:15" ht="37.5" customHeight="1">
      <c r="A6" s="64" t="s">
        <v>181</v>
      </c>
      <c r="B6" s="64" t="s">
        <v>67</v>
      </c>
      <c r="C6" s="64" t="s">
        <v>184</v>
      </c>
      <c r="D6" s="64" t="s">
        <v>69</v>
      </c>
      <c r="E6" s="64" t="s">
        <v>36</v>
      </c>
      <c r="F6" s="65" t="s">
        <v>70</v>
      </c>
      <c r="G6" s="64" t="s">
        <v>73</v>
      </c>
      <c r="H6" s="64" t="s">
        <v>75</v>
      </c>
      <c r="I6" s="64" t="s">
        <v>77</v>
      </c>
      <c r="J6" s="64" t="s">
        <v>78</v>
      </c>
      <c r="K6" s="64"/>
      <c r="L6" s="64" t="s">
        <v>80</v>
      </c>
      <c r="M6" s="64"/>
      <c r="N6" s="65" t="s">
        <v>11</v>
      </c>
      <c r="O6" s="68" t="s">
        <v>91</v>
      </c>
    </row>
    <row r="7" spans="1:15" ht="37.5" hidden="1" customHeight="1">
      <c r="A7" s="64" t="s">
        <v>191</v>
      </c>
      <c r="B7" s="64" t="s">
        <v>67</v>
      </c>
      <c r="C7" s="64" t="s">
        <v>193</v>
      </c>
      <c r="D7" s="64" t="s">
        <v>69</v>
      </c>
      <c r="E7" s="64" t="s">
        <v>36</v>
      </c>
      <c r="F7" s="65" t="s">
        <v>70</v>
      </c>
      <c r="G7" s="64" t="s">
        <v>73</v>
      </c>
      <c r="H7" s="64" t="s">
        <v>75</v>
      </c>
      <c r="I7" s="64" t="s">
        <v>77</v>
      </c>
      <c r="J7" s="64" t="s">
        <v>78</v>
      </c>
      <c r="K7" s="64"/>
      <c r="L7" s="64" t="s">
        <v>80</v>
      </c>
      <c r="M7" s="64"/>
      <c r="N7" s="65" t="s">
        <v>196</v>
      </c>
      <c r="O7" s="64" t="s">
        <v>76</v>
      </c>
    </row>
    <row r="8" spans="1:15" ht="37.5" customHeight="1">
      <c r="A8" s="44" t="s">
        <v>213</v>
      </c>
      <c r="B8" s="44" t="s">
        <v>67</v>
      </c>
      <c r="C8" s="44" t="s">
        <v>215</v>
      </c>
      <c r="D8" s="44" t="s">
        <v>69</v>
      </c>
      <c r="E8" s="44" t="s">
        <v>218</v>
      </c>
      <c r="F8" s="49" t="s">
        <v>219</v>
      </c>
      <c r="G8" s="44" t="s">
        <v>220</v>
      </c>
      <c r="H8" s="44" t="s">
        <v>222</v>
      </c>
      <c r="I8" s="44" t="s">
        <v>224</v>
      </c>
      <c r="J8" s="44" t="s">
        <v>228</v>
      </c>
      <c r="K8" s="44"/>
      <c r="L8" s="44" t="s">
        <v>230</v>
      </c>
      <c r="M8" s="44"/>
      <c r="N8" s="49" t="s">
        <v>233</v>
      </c>
      <c r="O8" s="63" t="s">
        <v>91</v>
      </c>
    </row>
    <row r="9" spans="1:15" ht="37.5" customHeight="1">
      <c r="A9" s="64" t="s">
        <v>268</v>
      </c>
      <c r="B9" s="64" t="s">
        <v>67</v>
      </c>
      <c r="C9" s="64" t="s">
        <v>270</v>
      </c>
      <c r="D9" s="64" t="s">
        <v>69</v>
      </c>
      <c r="E9" s="64" t="s">
        <v>36</v>
      </c>
      <c r="F9" s="65" t="s">
        <v>70</v>
      </c>
      <c r="G9" s="64" t="s">
        <v>73</v>
      </c>
      <c r="H9" s="64" t="s">
        <v>75</v>
      </c>
      <c r="I9" s="64" t="s">
        <v>77</v>
      </c>
      <c r="J9" s="64" t="s">
        <v>78</v>
      </c>
      <c r="K9" s="64"/>
      <c r="L9" s="64" t="s">
        <v>80</v>
      </c>
      <c r="M9" s="64"/>
      <c r="N9" s="65" t="s">
        <v>274</v>
      </c>
      <c r="O9" s="68" t="s">
        <v>76</v>
      </c>
    </row>
    <row r="10" spans="1:15" ht="37.5" customHeight="1">
      <c r="A10" s="44" t="s">
        <v>275</v>
      </c>
      <c r="B10" s="44" t="s">
        <v>67</v>
      </c>
      <c r="C10" s="44" t="s">
        <v>276</v>
      </c>
      <c r="D10" s="44" t="s">
        <v>69</v>
      </c>
      <c r="E10" s="44" t="s">
        <v>36</v>
      </c>
      <c r="F10" s="49" t="s">
        <v>277</v>
      </c>
      <c r="G10" s="44" t="s">
        <v>73</v>
      </c>
      <c r="H10" s="44" t="s">
        <v>278</v>
      </c>
      <c r="I10" s="44" t="s">
        <v>77</v>
      </c>
      <c r="J10" s="44" t="s">
        <v>78</v>
      </c>
      <c r="K10" s="44"/>
      <c r="L10" s="44" t="s">
        <v>80</v>
      </c>
      <c r="M10" s="44"/>
      <c r="N10" s="49" t="s">
        <v>53</v>
      </c>
      <c r="O10" s="63" t="s">
        <v>91</v>
      </c>
    </row>
    <row r="11" spans="1:15" ht="37.5" customHeight="1">
      <c r="A11" s="44" t="s">
        <v>281</v>
      </c>
      <c r="B11" s="44" t="s">
        <v>67</v>
      </c>
      <c r="C11" s="44" t="s">
        <v>282</v>
      </c>
      <c r="D11" s="44" t="s">
        <v>69</v>
      </c>
      <c r="E11" s="44" t="s">
        <v>36</v>
      </c>
      <c r="F11" s="49" t="s">
        <v>104</v>
      </c>
      <c r="G11" s="44" t="s">
        <v>73</v>
      </c>
      <c r="H11" s="44" t="s">
        <v>106</v>
      </c>
      <c r="I11" s="44" t="s">
        <v>107</v>
      </c>
      <c r="J11" s="44" t="s">
        <v>78</v>
      </c>
      <c r="K11" s="44"/>
      <c r="L11" s="44" t="s">
        <v>109</v>
      </c>
      <c r="M11" s="44"/>
      <c r="N11" s="49" t="s">
        <v>79</v>
      </c>
      <c r="O11" s="63" t="s">
        <v>76</v>
      </c>
    </row>
    <row r="12" spans="1:15" ht="37.5" hidden="1" customHeight="1">
      <c r="A12" s="64" t="s">
        <v>287</v>
      </c>
      <c r="B12" s="64" t="s">
        <v>67</v>
      </c>
      <c r="C12" s="64" t="s">
        <v>288</v>
      </c>
      <c r="D12" s="64" t="s">
        <v>69</v>
      </c>
      <c r="E12" s="64" t="s">
        <v>36</v>
      </c>
      <c r="F12" s="65" t="s">
        <v>70</v>
      </c>
      <c r="G12" s="64" t="s">
        <v>73</v>
      </c>
      <c r="H12" s="64" t="s">
        <v>75</v>
      </c>
      <c r="I12" s="64" t="s">
        <v>77</v>
      </c>
      <c r="J12" s="64" t="s">
        <v>78</v>
      </c>
      <c r="K12" s="64"/>
      <c r="L12" s="64" t="s">
        <v>80</v>
      </c>
      <c r="M12" s="64"/>
      <c r="N12" s="65" t="s">
        <v>289</v>
      </c>
      <c r="O12" s="64" t="s">
        <v>76</v>
      </c>
    </row>
    <row r="13" spans="1:15" ht="37.5" hidden="1" customHeight="1">
      <c r="A13" s="44" t="s">
        <v>290</v>
      </c>
      <c r="B13" s="44" t="s">
        <v>67</v>
      </c>
      <c r="C13" s="44" t="s">
        <v>291</v>
      </c>
      <c r="D13" s="44" t="s">
        <v>69</v>
      </c>
      <c r="E13" s="44" t="s">
        <v>36</v>
      </c>
      <c r="F13" s="49" t="s">
        <v>70</v>
      </c>
      <c r="G13" s="44" t="s">
        <v>73</v>
      </c>
      <c r="H13" s="44" t="s">
        <v>75</v>
      </c>
      <c r="I13" s="44" t="s">
        <v>77</v>
      </c>
      <c r="J13" s="44" t="s">
        <v>78</v>
      </c>
      <c r="K13" s="44"/>
      <c r="L13" s="44" t="s">
        <v>80</v>
      </c>
      <c r="M13" s="44"/>
      <c r="N13" s="49" t="s">
        <v>132</v>
      </c>
      <c r="O13" s="44" t="s">
        <v>76</v>
      </c>
    </row>
    <row r="14" spans="1:15" ht="37.5" hidden="1" customHeight="1">
      <c r="A14" s="44" t="s">
        <v>294</v>
      </c>
      <c r="B14" s="44" t="s">
        <v>67</v>
      </c>
      <c r="C14" s="44" t="s">
        <v>295</v>
      </c>
      <c r="D14" s="44" t="s">
        <v>69</v>
      </c>
      <c r="E14" s="44" t="s">
        <v>36</v>
      </c>
      <c r="F14" s="49" t="s">
        <v>70</v>
      </c>
      <c r="G14" s="44" t="s">
        <v>73</v>
      </c>
      <c r="H14" s="44" t="s">
        <v>75</v>
      </c>
      <c r="I14" s="44" t="s">
        <v>77</v>
      </c>
      <c r="J14" s="44" t="s">
        <v>78</v>
      </c>
      <c r="K14" s="44"/>
      <c r="L14" s="44" t="s">
        <v>80</v>
      </c>
      <c r="M14" s="44"/>
      <c r="N14" s="49" t="s">
        <v>289</v>
      </c>
      <c r="O14" s="44" t="s">
        <v>91</v>
      </c>
    </row>
    <row r="15" spans="1:15" ht="37.5" customHeight="1">
      <c r="A15" s="44" t="s">
        <v>302</v>
      </c>
      <c r="B15" s="44" t="s">
        <v>67</v>
      </c>
      <c r="C15" s="44" t="s">
        <v>303</v>
      </c>
      <c r="D15" s="44" t="s">
        <v>69</v>
      </c>
      <c r="E15" s="44" t="s">
        <v>36</v>
      </c>
      <c r="F15" s="49" t="s">
        <v>104</v>
      </c>
      <c r="G15" s="44" t="s">
        <v>73</v>
      </c>
      <c r="H15" s="44" t="s">
        <v>106</v>
      </c>
      <c r="I15" s="44" t="s">
        <v>107</v>
      </c>
      <c r="J15" s="44" t="s">
        <v>78</v>
      </c>
      <c r="K15" s="44"/>
      <c r="L15" s="44" t="s">
        <v>109</v>
      </c>
      <c r="M15" s="44"/>
      <c r="N15" s="49" t="s">
        <v>135</v>
      </c>
      <c r="O15" s="63" t="s">
        <v>112</v>
      </c>
    </row>
    <row r="16" spans="1:15" ht="37.5" hidden="1" customHeight="1">
      <c r="A16" s="64" t="s">
        <v>304</v>
      </c>
      <c r="B16" s="64" t="s">
        <v>67</v>
      </c>
      <c r="C16" s="64" t="s">
        <v>305</v>
      </c>
      <c r="D16" s="64" t="s">
        <v>69</v>
      </c>
      <c r="E16" s="64" t="s">
        <v>36</v>
      </c>
      <c r="F16" s="65" t="s">
        <v>306</v>
      </c>
      <c r="G16" s="64" t="s">
        <v>73</v>
      </c>
      <c r="H16" s="64" t="s">
        <v>75</v>
      </c>
      <c r="I16" s="64" t="s">
        <v>77</v>
      </c>
      <c r="J16" s="64" t="s">
        <v>78</v>
      </c>
      <c r="K16" s="64"/>
      <c r="L16" s="64" t="s">
        <v>80</v>
      </c>
      <c r="M16" s="64"/>
      <c r="N16" s="65" t="s">
        <v>174</v>
      </c>
      <c r="O16" s="64" t="s">
        <v>76</v>
      </c>
    </row>
    <row r="17" spans="1:15" ht="37.5" hidden="1" customHeight="1">
      <c r="A17" s="64" t="s">
        <v>309</v>
      </c>
      <c r="B17" s="64" t="s">
        <v>67</v>
      </c>
      <c r="C17" s="64" t="s">
        <v>310</v>
      </c>
      <c r="D17" s="64" t="s">
        <v>69</v>
      </c>
      <c r="E17" s="64" t="s">
        <v>36</v>
      </c>
      <c r="F17" s="65" t="s">
        <v>70</v>
      </c>
      <c r="G17" s="64" t="s">
        <v>73</v>
      </c>
      <c r="H17" s="64" t="s">
        <v>75</v>
      </c>
      <c r="I17" s="64" t="s">
        <v>77</v>
      </c>
      <c r="J17" s="64" t="s">
        <v>78</v>
      </c>
      <c r="K17" s="64"/>
      <c r="L17" s="64" t="s">
        <v>80</v>
      </c>
      <c r="M17" s="64"/>
      <c r="N17" s="65" t="s">
        <v>132</v>
      </c>
      <c r="O17" s="64" t="s">
        <v>76</v>
      </c>
    </row>
    <row r="18" spans="1:15" ht="37.5" hidden="1" customHeight="1">
      <c r="A18" s="44" t="s">
        <v>311</v>
      </c>
      <c r="B18" s="44" t="s">
        <v>67</v>
      </c>
      <c r="C18" s="44" t="s">
        <v>312</v>
      </c>
      <c r="D18" s="44" t="s">
        <v>69</v>
      </c>
      <c r="E18" s="44" t="s">
        <v>36</v>
      </c>
      <c r="F18" s="49" t="s">
        <v>70</v>
      </c>
      <c r="G18" s="44" t="s">
        <v>73</v>
      </c>
      <c r="H18" s="44" t="s">
        <v>75</v>
      </c>
      <c r="I18" s="44" t="s">
        <v>77</v>
      </c>
      <c r="J18" s="44" t="s">
        <v>78</v>
      </c>
      <c r="K18" s="44"/>
      <c r="L18" s="44" t="s">
        <v>80</v>
      </c>
      <c r="M18" s="44"/>
      <c r="N18" s="65" t="s">
        <v>174</v>
      </c>
      <c r="O18" s="44" t="s">
        <v>91</v>
      </c>
    </row>
    <row r="19" spans="1:15" ht="37.5" hidden="1" customHeight="1">
      <c r="A19" s="64" t="s">
        <v>313</v>
      </c>
      <c r="B19" s="64" t="s">
        <v>67</v>
      </c>
      <c r="C19" s="64" t="s">
        <v>314</v>
      </c>
      <c r="D19" s="64" t="s">
        <v>69</v>
      </c>
      <c r="E19" s="64" t="s">
        <v>36</v>
      </c>
      <c r="F19" s="65" t="s">
        <v>70</v>
      </c>
      <c r="G19" s="64" t="s">
        <v>73</v>
      </c>
      <c r="H19" s="64" t="s">
        <v>75</v>
      </c>
      <c r="I19" s="64" t="s">
        <v>77</v>
      </c>
      <c r="J19" s="64" t="s">
        <v>78</v>
      </c>
      <c r="K19" s="64"/>
      <c r="L19" s="64" t="s">
        <v>80</v>
      </c>
      <c r="M19" s="64"/>
      <c r="N19" s="65" t="s">
        <v>132</v>
      </c>
      <c r="O19" s="64" t="s">
        <v>76</v>
      </c>
    </row>
    <row r="20" spans="1:15" ht="37.5" customHeight="1">
      <c r="A20" s="64" t="s">
        <v>315</v>
      </c>
      <c r="B20" s="64" t="s">
        <v>67</v>
      </c>
      <c r="C20" s="64" t="s">
        <v>316</v>
      </c>
      <c r="D20" s="64" t="s">
        <v>69</v>
      </c>
      <c r="E20" s="64" t="s">
        <v>36</v>
      </c>
      <c r="F20" s="65" t="s">
        <v>70</v>
      </c>
      <c r="G20" s="64" t="s">
        <v>73</v>
      </c>
      <c r="H20" s="64" t="s">
        <v>75</v>
      </c>
      <c r="I20" s="64" t="s">
        <v>77</v>
      </c>
      <c r="J20" s="64" t="s">
        <v>78</v>
      </c>
      <c r="K20" s="64"/>
      <c r="L20" s="64" t="s">
        <v>80</v>
      </c>
      <c r="M20" s="64"/>
      <c r="N20" s="65" t="s">
        <v>317</v>
      </c>
      <c r="O20" s="68" t="s">
        <v>76</v>
      </c>
    </row>
    <row r="21" spans="1:15" ht="37.5" customHeight="1">
      <c r="A21" s="44" t="s">
        <v>318</v>
      </c>
      <c r="B21" s="44" t="s">
        <v>67</v>
      </c>
      <c r="C21" s="44" t="s">
        <v>319</v>
      </c>
      <c r="D21" s="44" t="s">
        <v>69</v>
      </c>
      <c r="E21" s="44" t="s">
        <v>36</v>
      </c>
      <c r="F21" s="49" t="s">
        <v>104</v>
      </c>
      <c r="G21" s="44" t="s">
        <v>73</v>
      </c>
      <c r="H21" s="44" t="s">
        <v>106</v>
      </c>
      <c r="I21" s="44" t="s">
        <v>107</v>
      </c>
      <c r="J21" s="44" t="s">
        <v>78</v>
      </c>
      <c r="K21" s="44"/>
      <c r="L21" s="44" t="s">
        <v>109</v>
      </c>
      <c r="M21" s="44"/>
      <c r="N21" s="49" t="s">
        <v>320</v>
      </c>
      <c r="O21" s="63" t="s">
        <v>76</v>
      </c>
    </row>
    <row r="22" spans="1:15" ht="37.5" hidden="1" customHeight="1">
      <c r="A22" s="64" t="s">
        <v>323</v>
      </c>
      <c r="B22" s="64" t="s">
        <v>67</v>
      </c>
      <c r="C22" s="64" t="s">
        <v>324</v>
      </c>
      <c r="D22" s="64" t="s">
        <v>69</v>
      </c>
      <c r="E22" s="64" t="s">
        <v>36</v>
      </c>
      <c r="F22" s="65" t="s">
        <v>70</v>
      </c>
      <c r="G22" s="64" t="s">
        <v>73</v>
      </c>
      <c r="H22" s="64" t="s">
        <v>75</v>
      </c>
      <c r="I22" s="64" t="s">
        <v>77</v>
      </c>
      <c r="J22" s="64" t="s">
        <v>78</v>
      </c>
      <c r="K22" s="64"/>
      <c r="L22" s="64" t="s">
        <v>80</v>
      </c>
      <c r="M22" s="64"/>
      <c r="N22" s="65" t="s">
        <v>132</v>
      </c>
      <c r="O22" s="64" t="s">
        <v>76</v>
      </c>
    </row>
    <row r="23" spans="1:15" ht="37.5" hidden="1" customHeight="1">
      <c r="A23" s="64" t="s">
        <v>337</v>
      </c>
      <c r="B23" s="64" t="s">
        <v>67</v>
      </c>
      <c r="C23" s="64" t="s">
        <v>338</v>
      </c>
      <c r="D23" s="64" t="s">
        <v>69</v>
      </c>
      <c r="E23" s="64" t="s">
        <v>36</v>
      </c>
      <c r="F23" s="65" t="s">
        <v>70</v>
      </c>
      <c r="G23" s="64" t="s">
        <v>73</v>
      </c>
      <c r="H23" s="64" t="s">
        <v>75</v>
      </c>
      <c r="I23" s="64" t="s">
        <v>77</v>
      </c>
      <c r="J23" s="64" t="s">
        <v>78</v>
      </c>
      <c r="K23" s="64"/>
      <c r="L23" s="64" t="s">
        <v>80</v>
      </c>
      <c r="M23" s="64"/>
      <c r="N23" s="65" t="s">
        <v>339</v>
      </c>
      <c r="O23" s="64" t="s">
        <v>76</v>
      </c>
    </row>
    <row r="24" spans="1:15" ht="37.5" hidden="1" customHeight="1">
      <c r="A24" s="44" t="s">
        <v>340</v>
      </c>
      <c r="B24" s="44" t="s">
        <v>67</v>
      </c>
      <c r="C24" s="44" t="s">
        <v>341</v>
      </c>
      <c r="D24" s="44" t="s">
        <v>69</v>
      </c>
      <c r="E24" s="44" t="s">
        <v>36</v>
      </c>
      <c r="F24" s="49" t="s">
        <v>70</v>
      </c>
      <c r="G24" s="44" t="s">
        <v>73</v>
      </c>
      <c r="H24" s="44" t="s">
        <v>75</v>
      </c>
      <c r="I24" s="44" t="s">
        <v>77</v>
      </c>
      <c r="J24" s="44" t="s">
        <v>78</v>
      </c>
      <c r="K24" s="44"/>
      <c r="L24" s="44" t="s">
        <v>80</v>
      </c>
      <c r="M24" s="44"/>
      <c r="N24" s="65" t="s">
        <v>132</v>
      </c>
      <c r="O24" s="44" t="s">
        <v>76</v>
      </c>
    </row>
    <row r="25" spans="1:15" ht="37.5" customHeight="1">
      <c r="A25" s="44" t="s">
        <v>348</v>
      </c>
      <c r="B25" s="44" t="s">
        <v>67</v>
      </c>
      <c r="C25" s="44" t="s">
        <v>349</v>
      </c>
      <c r="D25" s="44" t="s">
        <v>69</v>
      </c>
      <c r="E25" s="44" t="s">
        <v>36</v>
      </c>
      <c r="F25" s="49" t="s">
        <v>350</v>
      </c>
      <c r="G25" s="44" t="s">
        <v>73</v>
      </c>
      <c r="H25" s="44" t="s">
        <v>332</v>
      </c>
      <c r="I25" s="44" t="s">
        <v>107</v>
      </c>
      <c r="J25" s="44" t="s">
        <v>78</v>
      </c>
      <c r="K25" s="44"/>
      <c r="L25" s="44" t="s">
        <v>80</v>
      </c>
      <c r="M25" s="44"/>
      <c r="N25" s="49" t="s">
        <v>143</v>
      </c>
      <c r="O25" s="63" t="s">
        <v>76</v>
      </c>
    </row>
    <row r="26" spans="1:15" ht="37.5" hidden="1" customHeight="1">
      <c r="A26" s="64" t="s">
        <v>351</v>
      </c>
      <c r="B26" s="64" t="s">
        <v>67</v>
      </c>
      <c r="C26" s="64" t="s">
        <v>352</v>
      </c>
      <c r="D26" s="64" t="s">
        <v>69</v>
      </c>
      <c r="E26" s="64" t="s">
        <v>36</v>
      </c>
      <c r="F26" s="65" t="s">
        <v>70</v>
      </c>
      <c r="G26" s="64" t="s">
        <v>73</v>
      </c>
      <c r="H26" s="64" t="s">
        <v>75</v>
      </c>
      <c r="I26" s="64" t="s">
        <v>77</v>
      </c>
      <c r="J26" s="64" t="s">
        <v>78</v>
      </c>
      <c r="K26" s="64"/>
      <c r="L26" s="64" t="s">
        <v>80</v>
      </c>
      <c r="M26" s="64"/>
      <c r="N26" s="65" t="s">
        <v>132</v>
      </c>
      <c r="O26" s="64" t="s">
        <v>112</v>
      </c>
    </row>
    <row r="27" spans="1:15" ht="37.5" hidden="1" customHeight="1">
      <c r="A27" s="44" t="s">
        <v>353</v>
      </c>
      <c r="B27" s="44" t="s">
        <v>67</v>
      </c>
      <c r="C27" s="44" t="s">
        <v>354</v>
      </c>
      <c r="D27" s="44" t="s">
        <v>69</v>
      </c>
      <c r="E27" s="44" t="s">
        <v>36</v>
      </c>
      <c r="F27" s="49" t="s">
        <v>70</v>
      </c>
      <c r="G27" s="44" t="s">
        <v>73</v>
      </c>
      <c r="H27" s="44" t="s">
        <v>75</v>
      </c>
      <c r="I27" s="44" t="s">
        <v>77</v>
      </c>
      <c r="J27" s="44" t="s">
        <v>78</v>
      </c>
      <c r="K27" s="44"/>
      <c r="L27" s="44" t="s">
        <v>80</v>
      </c>
      <c r="M27" s="44"/>
      <c r="N27" s="65" t="s">
        <v>132</v>
      </c>
      <c r="O27" s="44" t="s">
        <v>76</v>
      </c>
    </row>
    <row r="28" spans="1:15" ht="37.5" hidden="1" customHeight="1">
      <c r="A28" s="64" t="s">
        <v>361</v>
      </c>
      <c r="B28" s="64" t="s">
        <v>67</v>
      </c>
      <c r="C28" s="64" t="s">
        <v>362</v>
      </c>
      <c r="D28" s="64" t="s">
        <v>69</v>
      </c>
      <c r="E28" s="64" t="s">
        <v>36</v>
      </c>
      <c r="F28" s="65" t="s">
        <v>331</v>
      </c>
      <c r="G28" s="64" t="s">
        <v>73</v>
      </c>
      <c r="H28" s="64" t="s">
        <v>332</v>
      </c>
      <c r="I28" s="64" t="s">
        <v>107</v>
      </c>
      <c r="J28" s="64" t="s">
        <v>78</v>
      </c>
      <c r="K28" s="64"/>
      <c r="L28" s="64" t="s">
        <v>80</v>
      </c>
      <c r="M28" s="64"/>
      <c r="N28" s="65" t="s">
        <v>363</v>
      </c>
      <c r="O28" s="64" t="s">
        <v>76</v>
      </c>
    </row>
    <row r="29" spans="1:15" ht="37.5" hidden="1" customHeight="1">
      <c r="A29" s="64" t="s">
        <v>372</v>
      </c>
      <c r="B29" s="64" t="s">
        <v>67</v>
      </c>
      <c r="C29" s="64" t="s">
        <v>373</v>
      </c>
      <c r="D29" s="64" t="s">
        <v>69</v>
      </c>
      <c r="E29" s="64" t="s">
        <v>36</v>
      </c>
      <c r="F29" s="65" t="s">
        <v>104</v>
      </c>
      <c r="G29" s="64" t="s">
        <v>73</v>
      </c>
      <c r="H29" s="64" t="s">
        <v>106</v>
      </c>
      <c r="I29" s="64" t="s">
        <v>107</v>
      </c>
      <c r="J29" s="64" t="s">
        <v>78</v>
      </c>
      <c r="K29" s="64"/>
      <c r="L29" s="64" t="s">
        <v>109</v>
      </c>
      <c r="M29" s="64"/>
      <c r="N29" s="65" t="s">
        <v>376</v>
      </c>
      <c r="O29" s="64" t="s">
        <v>76</v>
      </c>
    </row>
    <row r="30" spans="1:15" ht="37.5" hidden="1" customHeight="1">
      <c r="A30" s="44" t="s">
        <v>385</v>
      </c>
      <c r="B30" s="44" t="s">
        <v>67</v>
      </c>
      <c r="C30" s="44" t="s">
        <v>386</v>
      </c>
      <c r="D30" s="44" t="s">
        <v>69</v>
      </c>
      <c r="E30" s="44" t="s">
        <v>36</v>
      </c>
      <c r="F30" s="49" t="s">
        <v>70</v>
      </c>
      <c r="G30" s="44" t="s">
        <v>73</v>
      </c>
      <c r="H30" s="44" t="s">
        <v>75</v>
      </c>
      <c r="I30" s="44" t="s">
        <v>77</v>
      </c>
      <c r="J30" s="44" t="s">
        <v>78</v>
      </c>
      <c r="K30" s="44"/>
      <c r="L30" s="44" t="s">
        <v>80</v>
      </c>
      <c r="M30" s="44"/>
      <c r="N30" s="65" t="s">
        <v>174</v>
      </c>
      <c r="O30" s="44" t="s">
        <v>76</v>
      </c>
    </row>
    <row r="31" spans="1:15" ht="37.5" hidden="1" customHeight="1">
      <c r="A31" s="64" t="s">
        <v>387</v>
      </c>
      <c r="B31" s="64" t="s">
        <v>67</v>
      </c>
      <c r="C31" s="64" t="s">
        <v>388</v>
      </c>
      <c r="D31" s="64" t="s">
        <v>69</v>
      </c>
      <c r="E31" s="64" t="s">
        <v>36</v>
      </c>
      <c r="F31" s="65" t="s">
        <v>70</v>
      </c>
      <c r="G31" s="64" t="s">
        <v>73</v>
      </c>
      <c r="H31" s="64" t="s">
        <v>75</v>
      </c>
      <c r="I31" s="64" t="s">
        <v>77</v>
      </c>
      <c r="J31" s="64" t="s">
        <v>78</v>
      </c>
      <c r="K31" s="64"/>
      <c r="L31" s="64" t="s">
        <v>80</v>
      </c>
      <c r="M31" s="64"/>
      <c r="N31" s="65" t="s">
        <v>132</v>
      </c>
      <c r="O31" s="64" t="s">
        <v>76</v>
      </c>
    </row>
    <row r="32" spans="1:15" ht="37.5" hidden="1" customHeight="1">
      <c r="A32" s="64" t="s">
        <v>404</v>
      </c>
      <c r="B32" s="64" t="s">
        <v>67</v>
      </c>
      <c r="C32" s="64" t="s">
        <v>405</v>
      </c>
      <c r="D32" s="64" t="s">
        <v>69</v>
      </c>
      <c r="E32" s="64" t="s">
        <v>36</v>
      </c>
      <c r="F32" s="65" t="s">
        <v>70</v>
      </c>
      <c r="G32" s="64" t="s">
        <v>73</v>
      </c>
      <c r="H32" s="64" t="s">
        <v>75</v>
      </c>
      <c r="I32" s="64" t="s">
        <v>77</v>
      </c>
      <c r="J32" s="64" t="s">
        <v>78</v>
      </c>
      <c r="K32" s="64"/>
      <c r="L32" s="64" t="s">
        <v>80</v>
      </c>
      <c r="M32" s="64"/>
      <c r="N32" s="65" t="s">
        <v>132</v>
      </c>
      <c r="O32" s="64" t="s">
        <v>91</v>
      </c>
    </row>
    <row r="33" spans="1:15" ht="37.5" hidden="1" customHeight="1">
      <c r="A33" s="44" t="s">
        <v>416</v>
      </c>
      <c r="B33" s="44" t="s">
        <v>67</v>
      </c>
      <c r="C33" s="44" t="s">
        <v>417</v>
      </c>
      <c r="D33" s="44" t="s">
        <v>69</v>
      </c>
      <c r="E33" s="44" t="s">
        <v>36</v>
      </c>
      <c r="F33" s="49" t="s">
        <v>70</v>
      </c>
      <c r="G33" s="44" t="s">
        <v>73</v>
      </c>
      <c r="H33" s="44" t="s">
        <v>75</v>
      </c>
      <c r="I33" s="44" t="s">
        <v>77</v>
      </c>
      <c r="J33" s="44" t="s">
        <v>78</v>
      </c>
      <c r="K33" s="44"/>
      <c r="L33" s="44" t="s">
        <v>80</v>
      </c>
      <c r="M33" s="44"/>
      <c r="N33" s="65" t="s">
        <v>132</v>
      </c>
      <c r="O33" s="44" t="s">
        <v>76</v>
      </c>
    </row>
    <row r="34" spans="1:15" ht="37.5" hidden="1" customHeight="1">
      <c r="A34" s="44" t="s">
        <v>420</v>
      </c>
      <c r="B34" s="44" t="s">
        <v>67</v>
      </c>
      <c r="C34" s="44" t="s">
        <v>421</v>
      </c>
      <c r="D34" s="44" t="s">
        <v>69</v>
      </c>
      <c r="E34" s="44" t="s">
        <v>36</v>
      </c>
      <c r="F34" s="49" t="s">
        <v>70</v>
      </c>
      <c r="G34" s="44" t="s">
        <v>73</v>
      </c>
      <c r="H34" s="44" t="s">
        <v>75</v>
      </c>
      <c r="I34" s="44" t="s">
        <v>77</v>
      </c>
      <c r="J34" s="44" t="s">
        <v>78</v>
      </c>
      <c r="K34" s="44"/>
      <c r="L34" s="44" t="s">
        <v>80</v>
      </c>
      <c r="M34" s="44"/>
      <c r="N34" s="49" t="s">
        <v>132</v>
      </c>
      <c r="O34" s="44" t="s">
        <v>76</v>
      </c>
    </row>
    <row r="35" spans="1:15" ht="37.5" hidden="1" customHeight="1">
      <c r="A35" s="64" t="s">
        <v>423</v>
      </c>
      <c r="B35" s="64" t="s">
        <v>67</v>
      </c>
      <c r="C35" s="64" t="s">
        <v>424</v>
      </c>
      <c r="D35" s="64" t="s">
        <v>69</v>
      </c>
      <c r="E35" s="64" t="s">
        <v>36</v>
      </c>
      <c r="F35" s="65" t="s">
        <v>70</v>
      </c>
      <c r="G35" s="64" t="s">
        <v>73</v>
      </c>
      <c r="H35" s="64" t="s">
        <v>75</v>
      </c>
      <c r="I35" s="64" t="s">
        <v>77</v>
      </c>
      <c r="J35" s="64" t="s">
        <v>78</v>
      </c>
      <c r="K35" s="64"/>
      <c r="L35" s="64" t="s">
        <v>80</v>
      </c>
      <c r="M35" s="64"/>
      <c r="N35" s="65" t="s">
        <v>132</v>
      </c>
      <c r="O35" s="64" t="s">
        <v>91</v>
      </c>
    </row>
    <row r="36" spans="1:15" ht="37.5" hidden="1" customHeight="1">
      <c r="A36" s="44" t="s">
        <v>431</v>
      </c>
      <c r="B36" s="44" t="s">
        <v>67</v>
      </c>
      <c r="C36" s="44" t="s">
        <v>432</v>
      </c>
      <c r="D36" s="44" t="s">
        <v>69</v>
      </c>
      <c r="E36" s="44" t="s">
        <v>36</v>
      </c>
      <c r="F36" s="49" t="s">
        <v>70</v>
      </c>
      <c r="G36" s="44" t="s">
        <v>73</v>
      </c>
      <c r="H36" s="44" t="s">
        <v>75</v>
      </c>
      <c r="I36" s="44" t="s">
        <v>77</v>
      </c>
      <c r="J36" s="44" t="s">
        <v>78</v>
      </c>
      <c r="K36" s="44"/>
      <c r="L36" s="44" t="s">
        <v>80</v>
      </c>
      <c r="M36" s="44"/>
      <c r="N36" s="49" t="s">
        <v>433</v>
      </c>
      <c r="O36" s="44" t="s">
        <v>76</v>
      </c>
    </row>
    <row r="37" spans="1:15" ht="37.5" hidden="1" customHeight="1">
      <c r="A37" s="64" t="s">
        <v>434</v>
      </c>
      <c r="B37" s="64" t="s">
        <v>67</v>
      </c>
      <c r="C37" s="64" t="s">
        <v>435</v>
      </c>
      <c r="D37" s="64" t="s">
        <v>69</v>
      </c>
      <c r="E37" s="64" t="s">
        <v>36</v>
      </c>
      <c r="F37" s="65" t="s">
        <v>70</v>
      </c>
      <c r="G37" s="64" t="s">
        <v>73</v>
      </c>
      <c r="H37" s="64" t="s">
        <v>75</v>
      </c>
      <c r="I37" s="64" t="s">
        <v>77</v>
      </c>
      <c r="J37" s="64" t="s">
        <v>78</v>
      </c>
      <c r="K37" s="64"/>
      <c r="L37" s="64" t="s">
        <v>80</v>
      </c>
      <c r="M37" s="64"/>
      <c r="N37" s="65" t="s">
        <v>82</v>
      </c>
      <c r="O37" s="64" t="s">
        <v>76</v>
      </c>
    </row>
    <row r="38" spans="1:15" ht="37.5" hidden="1" customHeight="1">
      <c r="A38" s="64" t="s">
        <v>438</v>
      </c>
      <c r="B38" s="64" t="s">
        <v>67</v>
      </c>
      <c r="C38" s="64" t="s">
        <v>439</v>
      </c>
      <c r="D38" s="64" t="s">
        <v>69</v>
      </c>
      <c r="E38" s="64" t="s">
        <v>36</v>
      </c>
      <c r="F38" s="65" t="s">
        <v>70</v>
      </c>
      <c r="G38" s="64" t="s">
        <v>73</v>
      </c>
      <c r="H38" s="64" t="s">
        <v>75</v>
      </c>
      <c r="I38" s="64" t="s">
        <v>77</v>
      </c>
      <c r="J38" s="64" t="s">
        <v>78</v>
      </c>
      <c r="K38" s="64"/>
      <c r="L38" s="64" t="s">
        <v>80</v>
      </c>
      <c r="M38" s="64"/>
      <c r="N38" s="65" t="s">
        <v>440</v>
      </c>
      <c r="O38" s="64" t="s">
        <v>76</v>
      </c>
    </row>
    <row r="39" spans="1:15" ht="37.5" hidden="1" customHeight="1">
      <c r="A39" s="44" t="s">
        <v>449</v>
      </c>
      <c r="B39" s="44" t="s">
        <v>67</v>
      </c>
      <c r="C39" s="44" t="s">
        <v>450</v>
      </c>
      <c r="D39" s="44" t="s">
        <v>69</v>
      </c>
      <c r="E39" s="44" t="s">
        <v>36</v>
      </c>
      <c r="F39" s="49" t="s">
        <v>70</v>
      </c>
      <c r="G39" s="44" t="s">
        <v>73</v>
      </c>
      <c r="H39" s="44" t="s">
        <v>75</v>
      </c>
      <c r="I39" s="44" t="s">
        <v>77</v>
      </c>
      <c r="J39" s="44" t="s">
        <v>78</v>
      </c>
      <c r="K39" s="44"/>
      <c r="L39" s="44" t="s">
        <v>80</v>
      </c>
      <c r="M39" s="44"/>
      <c r="N39" s="65" t="s">
        <v>132</v>
      </c>
      <c r="O39" s="44" t="s">
        <v>76</v>
      </c>
    </row>
    <row r="40" spans="1:15" ht="37.5" hidden="1" customHeight="1">
      <c r="A40" s="44" t="s">
        <v>457</v>
      </c>
      <c r="B40" s="44" t="s">
        <v>67</v>
      </c>
      <c r="C40" s="44" t="s">
        <v>458</v>
      </c>
      <c r="D40" s="44" t="s">
        <v>69</v>
      </c>
      <c r="E40" s="44" t="s">
        <v>36</v>
      </c>
      <c r="F40" s="49" t="s">
        <v>70</v>
      </c>
      <c r="G40" s="44" t="s">
        <v>73</v>
      </c>
      <c r="H40" s="44" t="s">
        <v>75</v>
      </c>
      <c r="I40" s="44" t="s">
        <v>77</v>
      </c>
      <c r="J40" s="44" t="s">
        <v>78</v>
      </c>
      <c r="K40" s="44"/>
      <c r="L40" s="44" t="s">
        <v>80</v>
      </c>
      <c r="M40" s="44"/>
      <c r="N40" s="65" t="s">
        <v>132</v>
      </c>
      <c r="O40" s="44" t="s">
        <v>76</v>
      </c>
    </row>
    <row r="41" spans="1:15" ht="37.5" hidden="1" customHeight="1">
      <c r="A41" s="64" t="s">
        <v>491</v>
      </c>
      <c r="B41" s="64" t="s">
        <v>67</v>
      </c>
      <c r="C41" s="64" t="s">
        <v>492</v>
      </c>
      <c r="D41" s="64" t="s">
        <v>69</v>
      </c>
      <c r="E41" s="64" t="s">
        <v>36</v>
      </c>
      <c r="F41" s="65" t="s">
        <v>70</v>
      </c>
      <c r="G41" s="64" t="s">
        <v>73</v>
      </c>
      <c r="H41" s="64" t="s">
        <v>75</v>
      </c>
      <c r="I41" s="64" t="s">
        <v>77</v>
      </c>
      <c r="J41" s="64" t="s">
        <v>78</v>
      </c>
      <c r="K41" s="64"/>
      <c r="L41" s="64" t="s">
        <v>80</v>
      </c>
      <c r="M41" s="64"/>
      <c r="N41" s="65" t="s">
        <v>82</v>
      </c>
      <c r="O41" s="64" t="s">
        <v>76</v>
      </c>
    </row>
    <row r="42" spans="1:15" ht="37.5" hidden="1" customHeight="1">
      <c r="A42" s="44" t="s">
        <v>493</v>
      </c>
      <c r="B42" s="44" t="s">
        <v>67</v>
      </c>
      <c r="C42" s="44" t="s">
        <v>494</v>
      </c>
      <c r="D42" s="44" t="s">
        <v>69</v>
      </c>
      <c r="E42" s="44" t="s">
        <v>36</v>
      </c>
      <c r="F42" s="49" t="s">
        <v>331</v>
      </c>
      <c r="G42" s="44" t="s">
        <v>73</v>
      </c>
      <c r="H42" s="44" t="s">
        <v>332</v>
      </c>
      <c r="I42" s="44" t="s">
        <v>107</v>
      </c>
      <c r="J42" s="44" t="s">
        <v>78</v>
      </c>
      <c r="K42" s="44"/>
      <c r="L42" s="44" t="s">
        <v>80</v>
      </c>
      <c r="M42" s="44"/>
      <c r="N42" s="49" t="s">
        <v>174</v>
      </c>
      <c r="O42" s="44" t="s">
        <v>76</v>
      </c>
    </row>
    <row r="43" spans="1:15" ht="37.5" hidden="1" customHeight="1">
      <c r="A43" s="64" t="s">
        <v>495</v>
      </c>
      <c r="B43" s="64" t="s">
        <v>67</v>
      </c>
      <c r="C43" s="64" t="s">
        <v>496</v>
      </c>
      <c r="D43" s="64" t="s">
        <v>69</v>
      </c>
      <c r="E43" s="64" t="s">
        <v>36</v>
      </c>
      <c r="F43" s="65" t="s">
        <v>70</v>
      </c>
      <c r="G43" s="64" t="s">
        <v>73</v>
      </c>
      <c r="H43" s="64" t="s">
        <v>75</v>
      </c>
      <c r="I43" s="64" t="s">
        <v>77</v>
      </c>
      <c r="J43" s="64" t="s">
        <v>78</v>
      </c>
      <c r="K43" s="64"/>
      <c r="L43" s="64" t="s">
        <v>80</v>
      </c>
      <c r="M43" s="64"/>
      <c r="N43" s="65" t="s">
        <v>132</v>
      </c>
      <c r="O43" s="64" t="s">
        <v>91</v>
      </c>
    </row>
    <row r="44" spans="1:15" ht="37.5" hidden="1" customHeight="1">
      <c r="A44" s="44" t="s">
        <v>501</v>
      </c>
      <c r="B44" s="44" t="s">
        <v>67</v>
      </c>
      <c r="C44" s="44" t="s">
        <v>502</v>
      </c>
      <c r="D44" s="44" t="s">
        <v>69</v>
      </c>
      <c r="E44" s="44" t="s">
        <v>36</v>
      </c>
      <c r="F44" s="49" t="s">
        <v>70</v>
      </c>
      <c r="G44" s="44" t="s">
        <v>73</v>
      </c>
      <c r="H44" s="44" t="s">
        <v>75</v>
      </c>
      <c r="I44" s="44" t="s">
        <v>77</v>
      </c>
      <c r="J44" s="44" t="s">
        <v>78</v>
      </c>
      <c r="K44" s="44"/>
      <c r="L44" s="44" t="s">
        <v>80</v>
      </c>
      <c r="M44" s="44"/>
      <c r="N44" s="65" t="s">
        <v>132</v>
      </c>
      <c r="O44" s="44" t="s">
        <v>91</v>
      </c>
    </row>
    <row r="45" spans="1:15" ht="37.5" hidden="1" customHeight="1">
      <c r="A45" s="64" t="s">
        <v>503</v>
      </c>
      <c r="B45" s="64" t="s">
        <v>67</v>
      </c>
      <c r="C45" s="64" t="s">
        <v>504</v>
      </c>
      <c r="D45" s="64" t="s">
        <v>69</v>
      </c>
      <c r="E45" s="64" t="s">
        <v>36</v>
      </c>
      <c r="F45" s="65" t="s">
        <v>70</v>
      </c>
      <c r="G45" s="64" t="s">
        <v>73</v>
      </c>
      <c r="H45" s="64" t="s">
        <v>75</v>
      </c>
      <c r="I45" s="64" t="s">
        <v>77</v>
      </c>
      <c r="J45" s="64" t="s">
        <v>78</v>
      </c>
      <c r="K45" s="64"/>
      <c r="L45" s="64" t="s">
        <v>80</v>
      </c>
      <c r="M45" s="64"/>
      <c r="N45" s="65" t="s">
        <v>174</v>
      </c>
      <c r="O45" s="64" t="s">
        <v>76</v>
      </c>
    </row>
    <row r="46" spans="1:15" ht="37.5" hidden="1" customHeight="1">
      <c r="A46" s="44" t="s">
        <v>507</v>
      </c>
      <c r="B46" s="44" t="s">
        <v>67</v>
      </c>
      <c r="C46" s="44" t="s">
        <v>508</v>
      </c>
      <c r="D46" s="44" t="s">
        <v>69</v>
      </c>
      <c r="E46" s="44" t="s">
        <v>36</v>
      </c>
      <c r="F46" s="49" t="s">
        <v>70</v>
      </c>
      <c r="G46" s="44" t="s">
        <v>73</v>
      </c>
      <c r="H46" s="44" t="s">
        <v>75</v>
      </c>
      <c r="I46" s="44" t="s">
        <v>77</v>
      </c>
      <c r="J46" s="44" t="s">
        <v>78</v>
      </c>
      <c r="K46" s="44"/>
      <c r="L46" s="44" t="s">
        <v>80</v>
      </c>
      <c r="M46" s="44"/>
      <c r="N46" s="65" t="s">
        <v>132</v>
      </c>
      <c r="O46" s="44" t="s">
        <v>91</v>
      </c>
    </row>
    <row r="47" spans="1:15" ht="37.5" hidden="1" customHeight="1">
      <c r="A47" s="64" t="s">
        <v>509</v>
      </c>
      <c r="B47" s="64" t="s">
        <v>67</v>
      </c>
      <c r="C47" s="64" t="s">
        <v>510</v>
      </c>
      <c r="D47" s="64" t="s">
        <v>69</v>
      </c>
      <c r="E47" s="64" t="s">
        <v>36</v>
      </c>
      <c r="F47" s="65" t="s">
        <v>70</v>
      </c>
      <c r="G47" s="64" t="s">
        <v>73</v>
      </c>
      <c r="H47" s="64" t="s">
        <v>75</v>
      </c>
      <c r="I47" s="64" t="s">
        <v>77</v>
      </c>
      <c r="J47" s="64" t="s">
        <v>78</v>
      </c>
      <c r="K47" s="64"/>
      <c r="L47" s="64" t="s">
        <v>80</v>
      </c>
      <c r="M47" s="64"/>
      <c r="N47" s="65" t="s">
        <v>132</v>
      </c>
      <c r="O47" s="64" t="s">
        <v>76</v>
      </c>
    </row>
    <row r="48" spans="1:15" ht="37.5" hidden="1" customHeight="1">
      <c r="A48" s="44" t="s">
        <v>519</v>
      </c>
      <c r="B48" s="44" t="s">
        <v>67</v>
      </c>
      <c r="C48" s="44" t="s">
        <v>520</v>
      </c>
      <c r="D48" s="44" t="s">
        <v>69</v>
      </c>
      <c r="E48" s="44" t="s">
        <v>36</v>
      </c>
      <c r="F48" s="49" t="s">
        <v>70</v>
      </c>
      <c r="G48" s="44" t="s">
        <v>73</v>
      </c>
      <c r="H48" s="44" t="s">
        <v>75</v>
      </c>
      <c r="I48" s="44" t="s">
        <v>77</v>
      </c>
      <c r="J48" s="44" t="s">
        <v>78</v>
      </c>
      <c r="K48" s="44"/>
      <c r="L48" s="44" t="s">
        <v>80</v>
      </c>
      <c r="M48" s="44"/>
      <c r="N48" s="65" t="s">
        <v>132</v>
      </c>
      <c r="O48" s="44" t="s">
        <v>76</v>
      </c>
    </row>
    <row r="49" spans="1:15" ht="37.5" hidden="1" customHeight="1">
      <c r="A49" s="44" t="s">
        <v>524</v>
      </c>
      <c r="B49" s="44" t="s">
        <v>67</v>
      </c>
      <c r="C49" s="44" t="s">
        <v>525</v>
      </c>
      <c r="D49" s="44" t="s">
        <v>69</v>
      </c>
      <c r="E49" s="44" t="s">
        <v>36</v>
      </c>
      <c r="F49" s="49" t="s">
        <v>70</v>
      </c>
      <c r="G49" s="44" t="s">
        <v>73</v>
      </c>
      <c r="H49" s="44" t="s">
        <v>75</v>
      </c>
      <c r="I49" s="44" t="s">
        <v>77</v>
      </c>
      <c r="J49" s="44" t="s">
        <v>78</v>
      </c>
      <c r="K49" s="44"/>
      <c r="L49" s="44" t="s">
        <v>80</v>
      </c>
      <c r="M49" s="44"/>
      <c r="N49" s="49" t="s">
        <v>363</v>
      </c>
      <c r="O49" s="44" t="s">
        <v>76</v>
      </c>
    </row>
    <row r="50" spans="1:15" ht="37.5" customHeight="1">
      <c r="A50" s="44" t="s">
        <v>530</v>
      </c>
      <c r="B50" s="44" t="s">
        <v>67</v>
      </c>
      <c r="C50" s="44" t="s">
        <v>531</v>
      </c>
      <c r="D50" s="44" t="s">
        <v>69</v>
      </c>
      <c r="E50" s="44" t="s">
        <v>36</v>
      </c>
      <c r="F50" s="49" t="s">
        <v>70</v>
      </c>
      <c r="G50" s="44" t="s">
        <v>73</v>
      </c>
      <c r="H50" s="44" t="s">
        <v>75</v>
      </c>
      <c r="I50" s="44" t="s">
        <v>77</v>
      </c>
      <c r="J50" s="44" t="s">
        <v>78</v>
      </c>
      <c r="K50" s="44"/>
      <c r="L50" s="44" t="s">
        <v>80</v>
      </c>
      <c r="M50" s="44"/>
      <c r="N50" s="49" t="s">
        <v>172</v>
      </c>
      <c r="O50" s="63" t="s">
        <v>76</v>
      </c>
    </row>
    <row r="51" spans="1:15" ht="37.5" customHeight="1">
      <c r="A51" s="44" t="s">
        <v>532</v>
      </c>
      <c r="B51" s="44" t="s">
        <v>67</v>
      </c>
      <c r="C51" s="44" t="s">
        <v>533</v>
      </c>
      <c r="D51" s="44" t="s">
        <v>69</v>
      </c>
      <c r="E51" s="44" t="s">
        <v>36</v>
      </c>
      <c r="F51" s="49" t="s">
        <v>70</v>
      </c>
      <c r="G51" s="44" t="s">
        <v>73</v>
      </c>
      <c r="H51" s="44" t="s">
        <v>75</v>
      </c>
      <c r="I51" s="44" t="s">
        <v>77</v>
      </c>
      <c r="J51" s="44" t="s">
        <v>78</v>
      </c>
      <c r="K51" s="44"/>
      <c r="L51" s="44" t="s">
        <v>80</v>
      </c>
      <c r="M51" s="44"/>
      <c r="N51" s="49" t="s">
        <v>172</v>
      </c>
      <c r="O51" s="63" t="s">
        <v>76</v>
      </c>
    </row>
    <row r="52" spans="1:15" ht="37.5" hidden="1" customHeight="1">
      <c r="A52" s="44" t="s">
        <v>536</v>
      </c>
      <c r="B52" s="44" t="s">
        <v>67</v>
      </c>
      <c r="C52" s="44" t="s">
        <v>537</v>
      </c>
      <c r="D52" s="44" t="s">
        <v>69</v>
      </c>
      <c r="E52" s="44" t="s">
        <v>36</v>
      </c>
      <c r="F52" s="49" t="s">
        <v>70</v>
      </c>
      <c r="G52" s="44" t="s">
        <v>73</v>
      </c>
      <c r="H52" s="44" t="s">
        <v>75</v>
      </c>
      <c r="I52" s="44" t="s">
        <v>77</v>
      </c>
      <c r="J52" s="44" t="s">
        <v>78</v>
      </c>
      <c r="K52" s="44"/>
      <c r="L52" s="44" t="s">
        <v>80</v>
      </c>
      <c r="M52" s="44"/>
      <c r="N52" s="65" t="s">
        <v>132</v>
      </c>
      <c r="O52" s="44" t="s">
        <v>91</v>
      </c>
    </row>
    <row r="53" spans="1:15" ht="37.5" hidden="1" customHeight="1">
      <c r="A53" s="64" t="s">
        <v>538</v>
      </c>
      <c r="B53" s="64" t="s">
        <v>67</v>
      </c>
      <c r="C53" s="64" t="s">
        <v>539</v>
      </c>
      <c r="D53" s="64" t="s">
        <v>69</v>
      </c>
      <c r="E53" s="64" t="s">
        <v>36</v>
      </c>
      <c r="F53" s="65" t="s">
        <v>70</v>
      </c>
      <c r="G53" s="64" t="s">
        <v>73</v>
      </c>
      <c r="H53" s="64" t="s">
        <v>75</v>
      </c>
      <c r="I53" s="64" t="s">
        <v>77</v>
      </c>
      <c r="J53" s="64" t="s">
        <v>78</v>
      </c>
      <c r="K53" s="64"/>
      <c r="L53" s="64" t="s">
        <v>80</v>
      </c>
      <c r="M53" s="64"/>
      <c r="N53" s="65" t="s">
        <v>540</v>
      </c>
      <c r="O53" s="64" t="s">
        <v>76</v>
      </c>
    </row>
    <row r="54" spans="1:15" ht="37.5" hidden="1" customHeight="1">
      <c r="A54" s="64" t="s">
        <v>555</v>
      </c>
      <c r="B54" s="64" t="s">
        <v>67</v>
      </c>
      <c r="C54" s="64" t="s">
        <v>556</v>
      </c>
      <c r="D54" s="64" t="s">
        <v>69</v>
      </c>
      <c r="E54" s="64" t="s">
        <v>36</v>
      </c>
      <c r="F54" s="65" t="s">
        <v>70</v>
      </c>
      <c r="G54" s="64" t="s">
        <v>73</v>
      </c>
      <c r="H54" s="64" t="s">
        <v>75</v>
      </c>
      <c r="I54" s="64" t="s">
        <v>77</v>
      </c>
      <c r="J54" s="64" t="s">
        <v>78</v>
      </c>
      <c r="K54" s="64"/>
      <c r="L54" s="64" t="s">
        <v>80</v>
      </c>
      <c r="M54" s="64"/>
      <c r="N54" s="65" t="s">
        <v>82</v>
      </c>
      <c r="O54" s="64" t="s">
        <v>76</v>
      </c>
    </row>
    <row r="55" spans="1:15" ht="37.5" hidden="1" customHeight="1">
      <c r="A55" s="64" t="s">
        <v>567</v>
      </c>
      <c r="B55" s="64" t="s">
        <v>67</v>
      </c>
      <c r="C55" s="64" t="s">
        <v>568</v>
      </c>
      <c r="D55" s="64" t="s">
        <v>69</v>
      </c>
      <c r="E55" s="64" t="s">
        <v>36</v>
      </c>
      <c r="F55" s="65" t="s">
        <v>70</v>
      </c>
      <c r="G55" s="64" t="s">
        <v>73</v>
      </c>
      <c r="H55" s="64" t="s">
        <v>75</v>
      </c>
      <c r="I55" s="64" t="s">
        <v>77</v>
      </c>
      <c r="J55" s="64" t="s">
        <v>78</v>
      </c>
      <c r="K55" s="64"/>
      <c r="L55" s="64" t="s">
        <v>80</v>
      </c>
      <c r="M55" s="64"/>
      <c r="N55" s="65" t="s">
        <v>82</v>
      </c>
      <c r="O55" s="64" t="s">
        <v>76</v>
      </c>
    </row>
    <row r="56" spans="1:15" ht="37.5" hidden="1" customHeight="1">
      <c r="A56" s="44" t="s">
        <v>573</v>
      </c>
      <c r="B56" s="44" t="s">
        <v>67</v>
      </c>
      <c r="C56" s="44" t="s">
        <v>574</v>
      </c>
      <c r="D56" s="44" t="s">
        <v>69</v>
      </c>
      <c r="E56" s="44" t="s">
        <v>36</v>
      </c>
      <c r="F56" s="49" t="s">
        <v>70</v>
      </c>
      <c r="G56" s="44" t="s">
        <v>73</v>
      </c>
      <c r="H56" s="44" t="s">
        <v>75</v>
      </c>
      <c r="I56" s="44" t="s">
        <v>77</v>
      </c>
      <c r="J56" s="44" t="s">
        <v>78</v>
      </c>
      <c r="K56" s="44"/>
      <c r="L56" s="44" t="s">
        <v>80</v>
      </c>
      <c r="M56" s="44"/>
      <c r="N56" s="49" t="s">
        <v>132</v>
      </c>
      <c r="O56" s="44" t="s">
        <v>76</v>
      </c>
    </row>
    <row r="57" spans="1:15" ht="37.5" hidden="1" customHeight="1">
      <c r="A57" s="64" t="s">
        <v>579</v>
      </c>
      <c r="B57" s="64" t="s">
        <v>67</v>
      </c>
      <c r="C57" s="64" t="s">
        <v>580</v>
      </c>
      <c r="D57" s="64" t="s">
        <v>69</v>
      </c>
      <c r="E57" s="64" t="s">
        <v>36</v>
      </c>
      <c r="F57" s="65" t="s">
        <v>70</v>
      </c>
      <c r="G57" s="64" t="s">
        <v>73</v>
      </c>
      <c r="H57" s="64" t="s">
        <v>75</v>
      </c>
      <c r="I57" s="64" t="s">
        <v>77</v>
      </c>
      <c r="J57" s="64" t="s">
        <v>78</v>
      </c>
      <c r="K57" s="64"/>
      <c r="L57" s="64" t="s">
        <v>80</v>
      </c>
      <c r="M57" s="64"/>
      <c r="N57" s="65" t="s">
        <v>581</v>
      </c>
      <c r="O57" s="64" t="s">
        <v>91</v>
      </c>
    </row>
    <row r="58" spans="1:15" ht="37.5" hidden="1" customHeight="1">
      <c r="A58" s="64" t="s">
        <v>586</v>
      </c>
      <c r="B58" s="64" t="s">
        <v>67</v>
      </c>
      <c r="C58" s="64" t="s">
        <v>587</v>
      </c>
      <c r="D58" s="64" t="s">
        <v>69</v>
      </c>
      <c r="E58" s="64" t="s">
        <v>36</v>
      </c>
      <c r="F58" s="65" t="s">
        <v>70</v>
      </c>
      <c r="G58" s="64" t="s">
        <v>73</v>
      </c>
      <c r="H58" s="64" t="s">
        <v>75</v>
      </c>
      <c r="I58" s="64" t="s">
        <v>77</v>
      </c>
      <c r="J58" s="64" t="s">
        <v>78</v>
      </c>
      <c r="K58" s="64"/>
      <c r="L58" s="64" t="s">
        <v>80</v>
      </c>
      <c r="M58" s="64"/>
      <c r="N58" s="65" t="s">
        <v>581</v>
      </c>
      <c r="O58" s="64" t="s">
        <v>52</v>
      </c>
    </row>
    <row r="59" spans="1:15" ht="37.5" hidden="1" customHeight="1">
      <c r="A59" s="44" t="s">
        <v>588</v>
      </c>
      <c r="B59" s="44" t="s">
        <v>67</v>
      </c>
      <c r="C59" s="44" t="s">
        <v>589</v>
      </c>
      <c r="D59" s="44" t="s">
        <v>69</v>
      </c>
      <c r="E59" s="44" t="s">
        <v>36</v>
      </c>
      <c r="F59" s="49" t="s">
        <v>70</v>
      </c>
      <c r="G59" s="44" t="s">
        <v>73</v>
      </c>
      <c r="H59" s="44" t="s">
        <v>75</v>
      </c>
      <c r="I59" s="44" t="s">
        <v>77</v>
      </c>
      <c r="J59" s="44" t="s">
        <v>78</v>
      </c>
      <c r="K59" s="44"/>
      <c r="L59" s="44" t="s">
        <v>80</v>
      </c>
      <c r="M59" s="44"/>
      <c r="N59" s="65" t="s">
        <v>132</v>
      </c>
      <c r="O59" s="44" t="s">
        <v>76</v>
      </c>
    </row>
    <row r="60" spans="1:15" ht="37.5" hidden="1" customHeight="1">
      <c r="A60" s="64" t="s">
        <v>592</v>
      </c>
      <c r="B60" s="64" t="s">
        <v>67</v>
      </c>
      <c r="C60" s="64" t="s">
        <v>593</v>
      </c>
      <c r="D60" s="64" t="s">
        <v>69</v>
      </c>
      <c r="E60" s="64" t="s">
        <v>36</v>
      </c>
      <c r="F60" s="65" t="s">
        <v>70</v>
      </c>
      <c r="G60" s="64" t="s">
        <v>73</v>
      </c>
      <c r="H60" s="64" t="s">
        <v>75</v>
      </c>
      <c r="I60" s="64" t="s">
        <v>77</v>
      </c>
      <c r="J60" s="64" t="s">
        <v>78</v>
      </c>
      <c r="K60" s="64"/>
      <c r="L60" s="64" t="s">
        <v>80</v>
      </c>
      <c r="M60" s="64"/>
      <c r="N60" s="65" t="s">
        <v>289</v>
      </c>
      <c r="O60" s="64" t="s">
        <v>76</v>
      </c>
    </row>
    <row r="61" spans="1:15" ht="37.5" hidden="1" customHeight="1">
      <c r="A61" s="64" t="s">
        <v>596</v>
      </c>
      <c r="B61" s="64" t="s">
        <v>67</v>
      </c>
      <c r="C61" s="64" t="s">
        <v>597</v>
      </c>
      <c r="D61" s="64" t="s">
        <v>69</v>
      </c>
      <c r="E61" s="64" t="s">
        <v>36</v>
      </c>
      <c r="F61" s="65" t="s">
        <v>70</v>
      </c>
      <c r="G61" s="64" t="s">
        <v>73</v>
      </c>
      <c r="H61" s="64" t="s">
        <v>75</v>
      </c>
      <c r="I61" s="64" t="s">
        <v>77</v>
      </c>
      <c r="J61" s="64" t="s">
        <v>78</v>
      </c>
      <c r="K61" s="64"/>
      <c r="L61" s="64" t="s">
        <v>80</v>
      </c>
      <c r="M61" s="64"/>
      <c r="N61" s="65" t="s">
        <v>598</v>
      </c>
      <c r="O61" s="64" t="s">
        <v>112</v>
      </c>
    </row>
    <row r="62" spans="1:15" ht="37.5" hidden="1" customHeight="1">
      <c r="A62" s="64" t="s">
        <v>599</v>
      </c>
      <c r="B62" s="64" t="s">
        <v>67</v>
      </c>
      <c r="C62" s="64" t="s">
        <v>600</v>
      </c>
      <c r="D62" s="64" t="s">
        <v>69</v>
      </c>
      <c r="E62" s="64" t="s">
        <v>36</v>
      </c>
      <c r="F62" s="65" t="s">
        <v>70</v>
      </c>
      <c r="G62" s="64" t="s">
        <v>73</v>
      </c>
      <c r="H62" s="64" t="s">
        <v>75</v>
      </c>
      <c r="I62" s="64" t="s">
        <v>77</v>
      </c>
      <c r="J62" s="64" t="s">
        <v>78</v>
      </c>
      <c r="K62" s="64"/>
      <c r="L62" s="64" t="s">
        <v>80</v>
      </c>
      <c r="M62" s="64"/>
      <c r="N62" s="65" t="s">
        <v>82</v>
      </c>
      <c r="O62" s="64" t="s">
        <v>76</v>
      </c>
    </row>
    <row r="63" spans="1:15" ht="37.5" hidden="1" customHeight="1">
      <c r="A63" s="64" t="s">
        <v>601</v>
      </c>
      <c r="B63" s="64" t="s">
        <v>67</v>
      </c>
      <c r="C63" s="64" t="s">
        <v>602</v>
      </c>
      <c r="D63" s="64" t="s">
        <v>69</v>
      </c>
      <c r="E63" s="64" t="s">
        <v>36</v>
      </c>
      <c r="F63" s="65" t="s">
        <v>603</v>
      </c>
      <c r="G63" s="64" t="s">
        <v>73</v>
      </c>
      <c r="H63" s="64" t="s">
        <v>604</v>
      </c>
      <c r="I63" s="64" t="s">
        <v>107</v>
      </c>
      <c r="J63" s="64" t="s">
        <v>414</v>
      </c>
      <c r="K63" s="64"/>
      <c r="L63" s="64" t="s">
        <v>80</v>
      </c>
      <c r="M63" s="64"/>
      <c r="N63" s="65" t="s">
        <v>132</v>
      </c>
      <c r="O63" s="64" t="s">
        <v>76</v>
      </c>
    </row>
    <row r="64" spans="1:15" ht="37.5" hidden="1" customHeight="1">
      <c r="A64" s="44" t="s">
        <v>615</v>
      </c>
      <c r="B64" s="44" t="s">
        <v>67</v>
      </c>
      <c r="C64" s="44" t="s">
        <v>616</v>
      </c>
      <c r="D64" s="44" t="s">
        <v>69</v>
      </c>
      <c r="E64" s="44" t="s">
        <v>36</v>
      </c>
      <c r="F64" s="49" t="s">
        <v>277</v>
      </c>
      <c r="G64" s="44" t="s">
        <v>73</v>
      </c>
      <c r="H64" s="44" t="s">
        <v>278</v>
      </c>
      <c r="I64" s="44" t="s">
        <v>77</v>
      </c>
      <c r="J64" s="44" t="s">
        <v>78</v>
      </c>
      <c r="K64" s="44"/>
      <c r="L64" s="44" t="s">
        <v>80</v>
      </c>
      <c r="M64" s="44"/>
      <c r="N64" s="49" t="s">
        <v>132</v>
      </c>
      <c r="O64" s="44" t="s">
        <v>76</v>
      </c>
    </row>
    <row r="65" spans="1:15" ht="37.5" hidden="1" customHeight="1">
      <c r="A65" s="64" t="s">
        <v>633</v>
      </c>
      <c r="B65" s="64" t="s">
        <v>67</v>
      </c>
      <c r="C65" s="64" t="s">
        <v>634</v>
      </c>
      <c r="D65" s="64" t="s">
        <v>69</v>
      </c>
      <c r="E65" s="64" t="s">
        <v>36</v>
      </c>
      <c r="F65" s="65" t="s">
        <v>277</v>
      </c>
      <c r="G65" s="64" t="s">
        <v>73</v>
      </c>
      <c r="H65" s="64" t="s">
        <v>278</v>
      </c>
      <c r="I65" s="64" t="s">
        <v>77</v>
      </c>
      <c r="J65" s="64" t="s">
        <v>78</v>
      </c>
      <c r="K65" s="64"/>
      <c r="L65" s="64" t="s">
        <v>80</v>
      </c>
      <c r="M65" s="64"/>
      <c r="N65" s="65" t="s">
        <v>132</v>
      </c>
      <c r="O65" s="64" t="s">
        <v>76</v>
      </c>
    </row>
    <row r="66" spans="1:15" ht="37.5" hidden="1" customHeight="1">
      <c r="A66" s="44" t="s">
        <v>635</v>
      </c>
      <c r="B66" s="44" t="s">
        <v>67</v>
      </c>
      <c r="C66" s="44" t="s">
        <v>636</v>
      </c>
      <c r="D66" s="44" t="s">
        <v>69</v>
      </c>
      <c r="E66" s="44" t="s">
        <v>36</v>
      </c>
      <c r="F66" s="49" t="s">
        <v>277</v>
      </c>
      <c r="G66" s="44" t="s">
        <v>73</v>
      </c>
      <c r="H66" s="44" t="s">
        <v>278</v>
      </c>
      <c r="I66" s="44" t="s">
        <v>77</v>
      </c>
      <c r="J66" s="44" t="s">
        <v>78</v>
      </c>
      <c r="K66" s="44"/>
      <c r="L66" s="44" t="s">
        <v>80</v>
      </c>
      <c r="M66" s="44"/>
      <c r="N66" s="65" t="s">
        <v>132</v>
      </c>
      <c r="O66" s="44" t="s">
        <v>91</v>
      </c>
    </row>
    <row r="67" spans="1:15" ht="37.5" hidden="1" customHeight="1">
      <c r="A67" s="64" t="s">
        <v>641</v>
      </c>
      <c r="B67" s="64" t="s">
        <v>67</v>
      </c>
      <c r="C67" s="64" t="s">
        <v>642</v>
      </c>
      <c r="D67" s="64" t="s">
        <v>69</v>
      </c>
      <c r="E67" s="64" t="s">
        <v>36</v>
      </c>
      <c r="F67" s="65" t="s">
        <v>277</v>
      </c>
      <c r="G67" s="64" t="s">
        <v>73</v>
      </c>
      <c r="H67" s="64" t="s">
        <v>278</v>
      </c>
      <c r="I67" s="64" t="s">
        <v>77</v>
      </c>
      <c r="J67" s="64" t="s">
        <v>78</v>
      </c>
      <c r="K67" s="64"/>
      <c r="L67" s="64" t="s">
        <v>80</v>
      </c>
      <c r="M67" s="64"/>
      <c r="N67" s="65" t="s">
        <v>132</v>
      </c>
      <c r="O67" s="64" t="s">
        <v>91</v>
      </c>
    </row>
    <row r="68" spans="1:15" ht="37.5" hidden="1" customHeight="1">
      <c r="A68" s="44" t="s">
        <v>647</v>
      </c>
      <c r="B68" s="44" t="s">
        <v>67</v>
      </c>
      <c r="C68" s="44" t="s">
        <v>648</v>
      </c>
      <c r="D68" s="44" t="s">
        <v>69</v>
      </c>
      <c r="E68" s="44" t="s">
        <v>36</v>
      </c>
      <c r="F68" s="49" t="s">
        <v>277</v>
      </c>
      <c r="G68" s="44" t="s">
        <v>73</v>
      </c>
      <c r="H68" s="44" t="s">
        <v>278</v>
      </c>
      <c r="I68" s="44" t="s">
        <v>77</v>
      </c>
      <c r="J68" s="44" t="s">
        <v>78</v>
      </c>
      <c r="K68" s="44"/>
      <c r="L68" s="44" t="s">
        <v>80</v>
      </c>
      <c r="M68" s="44"/>
      <c r="N68" s="65" t="s">
        <v>132</v>
      </c>
      <c r="O68" s="44" t="s">
        <v>76</v>
      </c>
    </row>
    <row r="69" spans="1:15" ht="15.75" customHeight="1">
      <c r="O69" s="100"/>
    </row>
    <row r="70" spans="1:15" ht="15.75" customHeight="1">
      <c r="O70" s="100"/>
    </row>
    <row r="71" spans="1:15" ht="15.75" customHeight="1">
      <c r="O71" s="100"/>
    </row>
    <row r="72" spans="1:15" ht="15.75" customHeight="1">
      <c r="O72" s="100"/>
    </row>
    <row r="73" spans="1:15" ht="15.75" customHeight="1">
      <c r="O73" s="100"/>
    </row>
    <row r="74" spans="1:15" ht="15.75" customHeight="1">
      <c r="O74" s="100"/>
    </row>
    <row r="75" spans="1:15" ht="15.75" customHeight="1">
      <c r="O75" s="100"/>
    </row>
    <row r="76" spans="1:15" ht="15.75" customHeight="1">
      <c r="O76" s="100"/>
    </row>
    <row r="77" spans="1:15" ht="15.75" customHeight="1">
      <c r="O77" s="100"/>
    </row>
    <row r="78" spans="1:15" ht="15.75" customHeight="1">
      <c r="O78" s="100"/>
    </row>
    <row r="79" spans="1:15" ht="15.75" customHeight="1">
      <c r="O79" s="100"/>
    </row>
    <row r="80" spans="1:15" ht="15.75" customHeight="1">
      <c r="O80" s="100"/>
    </row>
    <row r="81" spans="15:15" ht="15.75" customHeight="1">
      <c r="O81" s="100"/>
    </row>
    <row r="82" spans="15:15" ht="15.75" customHeight="1">
      <c r="O82" s="100"/>
    </row>
    <row r="83" spans="15:15" ht="15.75" customHeight="1">
      <c r="O83" s="100"/>
    </row>
    <row r="84" spans="15:15" ht="15.75" customHeight="1">
      <c r="O84" s="100"/>
    </row>
    <row r="85" spans="15:15" ht="15.75" customHeight="1">
      <c r="O85" s="100"/>
    </row>
    <row r="86" spans="15:15" ht="15.75" customHeight="1">
      <c r="O86" s="100"/>
    </row>
    <row r="87" spans="15:15" ht="15.75" customHeight="1">
      <c r="O87" s="100"/>
    </row>
    <row r="88" spans="15:15" ht="15.75" customHeight="1">
      <c r="O88" s="100"/>
    </row>
    <row r="89" spans="15:15" ht="15.75" customHeight="1">
      <c r="O89" s="100"/>
    </row>
    <row r="90" spans="15:15" ht="15.75" customHeight="1">
      <c r="O90" s="100"/>
    </row>
    <row r="91" spans="15:15" ht="15.75" customHeight="1">
      <c r="O91" s="100"/>
    </row>
    <row r="92" spans="15:15" ht="15.75" customHeight="1">
      <c r="O92" s="100"/>
    </row>
    <row r="93" spans="15:15" ht="15.75" customHeight="1">
      <c r="O93" s="100"/>
    </row>
    <row r="94" spans="15:15" ht="15.75" customHeight="1">
      <c r="O94" s="100"/>
    </row>
    <row r="95" spans="15:15" ht="15.75" customHeight="1">
      <c r="O95" s="100"/>
    </row>
    <row r="96" spans="15:15" ht="15.75" customHeight="1">
      <c r="O96" s="100"/>
    </row>
    <row r="97" spans="15:15" ht="15.75" customHeight="1">
      <c r="O97" s="100"/>
    </row>
    <row r="98" spans="15:15" ht="15.75" customHeight="1">
      <c r="O98" s="100"/>
    </row>
    <row r="99" spans="15:15" ht="15.75" customHeight="1">
      <c r="O99" s="100"/>
    </row>
    <row r="100" spans="15:15" ht="15.75" customHeight="1">
      <c r="O100" s="100"/>
    </row>
    <row r="101" spans="15:15" ht="15.75" customHeight="1">
      <c r="O101" s="100"/>
    </row>
    <row r="102" spans="15:15" ht="15.75" customHeight="1">
      <c r="O102" s="100"/>
    </row>
    <row r="103" spans="15:15" ht="15.75" customHeight="1">
      <c r="O103" s="100"/>
    </row>
    <row r="104" spans="15:15" ht="15.75" customHeight="1">
      <c r="O104" s="100"/>
    </row>
    <row r="105" spans="15:15" ht="15.75" customHeight="1">
      <c r="O105" s="100"/>
    </row>
    <row r="106" spans="15:15" ht="15.75" customHeight="1">
      <c r="O106" s="100"/>
    </row>
    <row r="107" spans="15:15" ht="15.75" customHeight="1">
      <c r="O107" s="100"/>
    </row>
    <row r="108" spans="15:15" ht="15.75" customHeight="1">
      <c r="O108" s="100"/>
    </row>
    <row r="109" spans="15:15" ht="15.75" customHeight="1">
      <c r="O109" s="100"/>
    </row>
    <row r="110" spans="15:15" ht="15.75" customHeight="1">
      <c r="O110" s="100"/>
    </row>
    <row r="111" spans="15:15" ht="15.75" customHeight="1">
      <c r="O111" s="100"/>
    </row>
    <row r="112" spans="15:15" ht="15.75" customHeight="1">
      <c r="O112" s="100"/>
    </row>
    <row r="113" spans="15:15" ht="15.75" customHeight="1">
      <c r="O113" s="100"/>
    </row>
    <row r="114" spans="15:15" ht="15.75" customHeight="1">
      <c r="O114" s="100"/>
    </row>
    <row r="115" spans="15:15" ht="15.75" customHeight="1">
      <c r="O115" s="100"/>
    </row>
    <row r="116" spans="15:15" ht="15.75" customHeight="1">
      <c r="O116" s="100"/>
    </row>
    <row r="117" spans="15:15" ht="15.75" customHeight="1">
      <c r="O117" s="100"/>
    </row>
    <row r="118" spans="15:15" ht="15.75" customHeight="1">
      <c r="O118" s="100"/>
    </row>
    <row r="119" spans="15:15" ht="15.75" customHeight="1">
      <c r="O119" s="100"/>
    </row>
    <row r="120" spans="15:15" ht="15.75" customHeight="1">
      <c r="O120" s="100"/>
    </row>
    <row r="121" spans="15:15" ht="15.75" customHeight="1">
      <c r="O121" s="100"/>
    </row>
    <row r="122" spans="15:15" ht="15.75" customHeight="1">
      <c r="O122" s="100"/>
    </row>
    <row r="123" spans="15:15" ht="15.75" customHeight="1">
      <c r="O123" s="100"/>
    </row>
    <row r="124" spans="15:15" ht="15.75" customHeight="1">
      <c r="O124" s="100"/>
    </row>
    <row r="125" spans="15:15" ht="15.75" customHeight="1">
      <c r="O125" s="100"/>
    </row>
    <row r="126" spans="15:15" ht="15.75" customHeight="1">
      <c r="O126" s="100"/>
    </row>
    <row r="127" spans="15:15" ht="15.75" customHeight="1">
      <c r="O127" s="100"/>
    </row>
    <row r="128" spans="15:15" ht="15.75" customHeight="1">
      <c r="O128" s="100"/>
    </row>
    <row r="129" spans="15:15" ht="15.75" customHeight="1">
      <c r="O129" s="100"/>
    </row>
    <row r="130" spans="15:15" ht="15.75" customHeight="1">
      <c r="O130" s="100"/>
    </row>
    <row r="131" spans="15:15" ht="15.75" customHeight="1">
      <c r="O131" s="100"/>
    </row>
    <row r="132" spans="15:15" ht="15.75" customHeight="1">
      <c r="O132" s="100"/>
    </row>
    <row r="133" spans="15:15" ht="15.75" customHeight="1">
      <c r="O133" s="100"/>
    </row>
    <row r="134" spans="15:15" ht="15.75" customHeight="1">
      <c r="O134" s="100"/>
    </row>
    <row r="135" spans="15:15" ht="15.75" customHeight="1">
      <c r="O135" s="100"/>
    </row>
    <row r="136" spans="15:15" ht="15.75" customHeight="1">
      <c r="O136" s="100"/>
    </row>
    <row r="137" spans="15:15" ht="15.75" customHeight="1">
      <c r="O137" s="100"/>
    </row>
    <row r="138" spans="15:15" ht="15.75" customHeight="1">
      <c r="O138" s="100"/>
    </row>
    <row r="139" spans="15:15" ht="15.75" customHeight="1">
      <c r="O139" s="100"/>
    </row>
    <row r="140" spans="15:15" ht="15.75" customHeight="1">
      <c r="O140" s="100"/>
    </row>
    <row r="141" spans="15:15" ht="15.75" customHeight="1">
      <c r="O141" s="100"/>
    </row>
    <row r="142" spans="15:15" ht="15.75" customHeight="1">
      <c r="O142" s="100"/>
    </row>
    <row r="143" spans="15:15" ht="15.75" customHeight="1">
      <c r="O143" s="100"/>
    </row>
    <row r="144" spans="15:15" ht="15.75" customHeight="1">
      <c r="O144" s="100"/>
    </row>
    <row r="145" spans="15:15" ht="15.75" customHeight="1">
      <c r="O145" s="100"/>
    </row>
    <row r="146" spans="15:15" ht="15.75" customHeight="1">
      <c r="O146" s="100"/>
    </row>
    <row r="147" spans="15:15" ht="15.75" customHeight="1">
      <c r="O147" s="100"/>
    </row>
    <row r="148" spans="15:15" ht="15.75" customHeight="1">
      <c r="O148" s="100"/>
    </row>
    <row r="149" spans="15:15" ht="15.75" customHeight="1">
      <c r="O149" s="100"/>
    </row>
    <row r="150" spans="15:15" ht="15.75" customHeight="1">
      <c r="O150" s="100"/>
    </row>
    <row r="151" spans="15:15" ht="15.75" customHeight="1">
      <c r="O151" s="100"/>
    </row>
    <row r="152" spans="15:15" ht="15.75" customHeight="1">
      <c r="O152" s="100"/>
    </row>
    <row r="153" spans="15:15" ht="15.75" customHeight="1">
      <c r="O153" s="100"/>
    </row>
    <row r="154" spans="15:15" ht="15.75" customHeight="1">
      <c r="O154" s="100"/>
    </row>
    <row r="155" spans="15:15" ht="15.75" customHeight="1">
      <c r="O155" s="100"/>
    </row>
    <row r="156" spans="15:15" ht="15.75" customHeight="1">
      <c r="O156" s="100"/>
    </row>
    <row r="157" spans="15:15" ht="15.75" customHeight="1">
      <c r="O157" s="100"/>
    </row>
    <row r="158" spans="15:15" ht="15.75" customHeight="1">
      <c r="O158" s="100"/>
    </row>
    <row r="159" spans="15:15" ht="15.75" customHeight="1">
      <c r="O159" s="100"/>
    </row>
    <row r="160" spans="15:15" ht="15.75" customHeight="1">
      <c r="O160" s="100"/>
    </row>
    <row r="161" spans="15:15" ht="15.75" customHeight="1">
      <c r="O161" s="100"/>
    </row>
    <row r="162" spans="15:15" ht="15.75" customHeight="1">
      <c r="O162" s="100"/>
    </row>
    <row r="163" spans="15:15" ht="15.75" customHeight="1">
      <c r="O163" s="100"/>
    </row>
    <row r="164" spans="15:15" ht="15.75" customHeight="1">
      <c r="O164" s="100"/>
    </row>
    <row r="165" spans="15:15" ht="15.75" customHeight="1">
      <c r="O165" s="100"/>
    </row>
    <row r="166" spans="15:15" ht="15.75" customHeight="1">
      <c r="O166" s="100"/>
    </row>
    <row r="167" spans="15:15" ht="15.75" customHeight="1">
      <c r="O167" s="100"/>
    </row>
    <row r="168" spans="15:15" ht="15.75" customHeight="1">
      <c r="O168" s="100"/>
    </row>
    <row r="169" spans="15:15" ht="15.75" customHeight="1">
      <c r="O169" s="100"/>
    </row>
    <row r="170" spans="15:15" ht="15.75" customHeight="1">
      <c r="O170" s="100"/>
    </row>
    <row r="171" spans="15:15" ht="15.75" customHeight="1">
      <c r="O171" s="100"/>
    </row>
    <row r="172" spans="15:15" ht="15.75" customHeight="1">
      <c r="O172" s="100"/>
    </row>
    <row r="173" spans="15:15" ht="15.75" customHeight="1">
      <c r="O173" s="100"/>
    </row>
    <row r="174" spans="15:15" ht="15.75" customHeight="1">
      <c r="O174" s="100"/>
    </row>
    <row r="175" spans="15:15" ht="15.75" customHeight="1">
      <c r="O175" s="100"/>
    </row>
    <row r="176" spans="15:15" ht="15.75" customHeight="1">
      <c r="O176" s="100"/>
    </row>
    <row r="177" spans="15:15" ht="15.75" customHeight="1">
      <c r="O177" s="100"/>
    </row>
    <row r="178" spans="15:15" ht="15.75" customHeight="1">
      <c r="O178" s="100"/>
    </row>
    <row r="179" spans="15:15" ht="15.75" customHeight="1">
      <c r="O179" s="100"/>
    </row>
    <row r="180" spans="15:15" ht="15.75" customHeight="1">
      <c r="O180" s="100"/>
    </row>
    <row r="181" spans="15:15" ht="15.75" customHeight="1">
      <c r="O181" s="100"/>
    </row>
    <row r="182" spans="15:15" ht="15.75" customHeight="1">
      <c r="O182" s="100"/>
    </row>
    <row r="183" spans="15:15" ht="15.75" customHeight="1">
      <c r="O183" s="100"/>
    </row>
    <row r="184" spans="15:15" ht="15.75" customHeight="1">
      <c r="O184" s="100"/>
    </row>
    <row r="185" spans="15:15" ht="15.75" customHeight="1">
      <c r="O185" s="100"/>
    </row>
    <row r="186" spans="15:15" ht="15.75" customHeight="1">
      <c r="O186" s="100"/>
    </row>
    <row r="187" spans="15:15" ht="15.75" customHeight="1">
      <c r="O187" s="100"/>
    </row>
    <row r="188" spans="15:15" ht="15.75" customHeight="1">
      <c r="O188" s="100"/>
    </row>
    <row r="189" spans="15:15" ht="15.75" customHeight="1">
      <c r="O189" s="100"/>
    </row>
    <row r="190" spans="15:15" ht="15.75" customHeight="1">
      <c r="O190" s="100"/>
    </row>
    <row r="191" spans="15:15" ht="15.75" customHeight="1">
      <c r="O191" s="100"/>
    </row>
    <row r="192" spans="15:15" ht="15.75" customHeight="1">
      <c r="O192" s="100"/>
    </row>
    <row r="193" spans="15:15" ht="15.75" customHeight="1">
      <c r="O193" s="100"/>
    </row>
    <row r="194" spans="15:15" ht="15.75" customHeight="1">
      <c r="O194" s="100"/>
    </row>
    <row r="195" spans="15:15" ht="15.75" customHeight="1">
      <c r="O195" s="100"/>
    </row>
    <row r="196" spans="15:15" ht="15.75" customHeight="1">
      <c r="O196" s="100"/>
    </row>
    <row r="197" spans="15:15" ht="15.75" customHeight="1">
      <c r="O197" s="100"/>
    </row>
    <row r="198" spans="15:15" ht="15.75" customHeight="1">
      <c r="O198" s="100"/>
    </row>
    <row r="199" spans="15:15" ht="15.75" customHeight="1">
      <c r="O199" s="100"/>
    </row>
    <row r="200" spans="15:15" ht="15.75" customHeight="1">
      <c r="O200" s="100"/>
    </row>
    <row r="201" spans="15:15" ht="15.75" customHeight="1">
      <c r="O201" s="100"/>
    </row>
    <row r="202" spans="15:15" ht="15.75" customHeight="1">
      <c r="O202" s="100"/>
    </row>
    <row r="203" spans="15:15" ht="15.75" customHeight="1">
      <c r="O203" s="100"/>
    </row>
    <row r="204" spans="15:15" ht="15.75" customHeight="1">
      <c r="O204" s="100"/>
    </row>
    <row r="205" spans="15:15" ht="15.75" customHeight="1">
      <c r="O205" s="100"/>
    </row>
    <row r="206" spans="15:15" ht="15.75" customHeight="1">
      <c r="O206" s="100"/>
    </row>
    <row r="207" spans="15:15" ht="15.75" customHeight="1">
      <c r="O207" s="100"/>
    </row>
    <row r="208" spans="15:15" ht="15.75" customHeight="1">
      <c r="O208" s="100"/>
    </row>
    <row r="209" spans="15:15" ht="15.75" customHeight="1">
      <c r="O209" s="100"/>
    </row>
    <row r="210" spans="15:15" ht="15.75" customHeight="1">
      <c r="O210" s="100"/>
    </row>
    <row r="211" spans="15:15" ht="15.75" customHeight="1">
      <c r="O211" s="100"/>
    </row>
    <row r="212" spans="15:15" ht="15.75" customHeight="1">
      <c r="O212" s="100"/>
    </row>
    <row r="213" spans="15:15" ht="15.75" customHeight="1">
      <c r="O213" s="100"/>
    </row>
    <row r="214" spans="15:15" ht="15.75" customHeight="1">
      <c r="O214" s="100"/>
    </row>
    <row r="215" spans="15:15" ht="15.75" customHeight="1">
      <c r="O215" s="100"/>
    </row>
    <row r="216" spans="15:15" ht="15.75" customHeight="1">
      <c r="O216" s="100"/>
    </row>
    <row r="217" spans="15:15" ht="15.75" customHeight="1">
      <c r="O217" s="100"/>
    </row>
    <row r="218" spans="15:15" ht="15.75" customHeight="1">
      <c r="O218" s="100"/>
    </row>
    <row r="219" spans="15:15" ht="15.75" customHeight="1">
      <c r="O219" s="100"/>
    </row>
    <row r="220" spans="15:15" ht="15.75" customHeight="1">
      <c r="O220" s="100"/>
    </row>
    <row r="221" spans="15:15" ht="15.75" customHeight="1">
      <c r="O221" s="100"/>
    </row>
    <row r="222" spans="15:15" ht="15.75" customHeight="1">
      <c r="O222" s="100"/>
    </row>
    <row r="223" spans="15:15" ht="15.75" customHeight="1">
      <c r="O223" s="100"/>
    </row>
    <row r="224" spans="15:15" ht="15.75" customHeight="1">
      <c r="O224" s="100"/>
    </row>
    <row r="225" spans="15:15" ht="15.75" customHeight="1">
      <c r="O225" s="100"/>
    </row>
    <row r="226" spans="15:15" ht="15.75" customHeight="1">
      <c r="O226" s="100"/>
    </row>
    <row r="227" spans="15:15" ht="15.75" customHeight="1">
      <c r="O227" s="100"/>
    </row>
    <row r="228" spans="15:15" ht="15.75" customHeight="1">
      <c r="O228" s="100"/>
    </row>
    <row r="229" spans="15:15" ht="15.75" customHeight="1">
      <c r="O229" s="100"/>
    </row>
    <row r="230" spans="15:15" ht="15.75" customHeight="1">
      <c r="O230" s="100"/>
    </row>
    <row r="231" spans="15:15" ht="15.75" customHeight="1">
      <c r="O231" s="100"/>
    </row>
    <row r="232" spans="15:15" ht="15.75" customHeight="1">
      <c r="O232" s="100"/>
    </row>
    <row r="233" spans="15:15" ht="15.75" customHeight="1">
      <c r="O233" s="100"/>
    </row>
    <row r="234" spans="15:15" ht="15.75" customHeight="1">
      <c r="O234" s="100"/>
    </row>
    <row r="235" spans="15:15" ht="15.75" customHeight="1">
      <c r="O235" s="100"/>
    </row>
    <row r="236" spans="15:15" ht="15.75" customHeight="1">
      <c r="O236" s="100"/>
    </row>
    <row r="237" spans="15:15" ht="15.75" customHeight="1">
      <c r="O237" s="100"/>
    </row>
    <row r="238" spans="15:15" ht="15.75" customHeight="1">
      <c r="O238" s="100"/>
    </row>
    <row r="239" spans="15:15" ht="15.75" customHeight="1">
      <c r="O239" s="100"/>
    </row>
    <row r="240" spans="15:15" ht="15.75" customHeight="1">
      <c r="O240" s="100"/>
    </row>
    <row r="241" spans="15:15" ht="15.75" customHeight="1">
      <c r="O241" s="100"/>
    </row>
    <row r="242" spans="15:15" ht="15.75" customHeight="1">
      <c r="O242" s="100"/>
    </row>
    <row r="243" spans="15:15" ht="15.75" customHeight="1">
      <c r="O243" s="100"/>
    </row>
    <row r="244" spans="15:15" ht="15.75" customHeight="1">
      <c r="O244" s="100"/>
    </row>
    <row r="245" spans="15:15" ht="15.75" customHeight="1">
      <c r="O245" s="100"/>
    </row>
    <row r="246" spans="15:15" ht="15.75" customHeight="1">
      <c r="O246" s="100"/>
    </row>
    <row r="247" spans="15:15" ht="15.75" customHeight="1">
      <c r="O247" s="100"/>
    </row>
    <row r="248" spans="15:15" ht="15.75" customHeight="1">
      <c r="O248" s="100"/>
    </row>
    <row r="249" spans="15:15" ht="15.75" customHeight="1">
      <c r="O249" s="100"/>
    </row>
    <row r="250" spans="15:15" ht="15.75" customHeight="1">
      <c r="O250" s="100"/>
    </row>
    <row r="251" spans="15:15" ht="15.75" customHeight="1">
      <c r="O251" s="100"/>
    </row>
    <row r="252" spans="15:15" ht="15.75" customHeight="1">
      <c r="O252" s="100"/>
    </row>
    <row r="253" spans="15:15" ht="15.75" customHeight="1">
      <c r="O253" s="100"/>
    </row>
    <row r="254" spans="15:15" ht="15.75" customHeight="1">
      <c r="O254" s="100"/>
    </row>
    <row r="255" spans="15:15" ht="15.75" customHeight="1">
      <c r="O255" s="100"/>
    </row>
    <row r="256" spans="15:15" ht="15.75" customHeight="1">
      <c r="O256" s="100"/>
    </row>
    <row r="257" spans="15:15" ht="15.75" customHeight="1">
      <c r="O257" s="100"/>
    </row>
    <row r="258" spans="15:15" ht="15.75" customHeight="1">
      <c r="O258" s="100"/>
    </row>
    <row r="259" spans="15:15" ht="15.75" customHeight="1">
      <c r="O259" s="100"/>
    </row>
    <row r="260" spans="15:15" ht="15.75" customHeight="1">
      <c r="O260" s="100"/>
    </row>
    <row r="261" spans="15:15" ht="15.75" customHeight="1">
      <c r="O261" s="100"/>
    </row>
    <row r="262" spans="15:15" ht="15.75" customHeight="1">
      <c r="O262" s="100"/>
    </row>
    <row r="263" spans="15:15" ht="15.75" customHeight="1">
      <c r="O263" s="100"/>
    </row>
    <row r="264" spans="15:15" ht="15.75" customHeight="1">
      <c r="O264" s="100"/>
    </row>
    <row r="265" spans="15:15" ht="15.75" customHeight="1">
      <c r="O265" s="100"/>
    </row>
    <row r="266" spans="15:15" ht="15.75" customHeight="1">
      <c r="O266" s="100"/>
    </row>
    <row r="267" spans="15:15" ht="15.75" customHeight="1">
      <c r="O267" s="100"/>
    </row>
    <row r="268" spans="15:15" ht="15.75" customHeight="1">
      <c r="O268" s="100"/>
    </row>
    <row r="269" spans="15:15" ht="15.75" customHeight="1">
      <c r="O269" s="100"/>
    </row>
    <row r="270" spans="15:15" ht="15.75" customHeight="1">
      <c r="O270" s="100"/>
    </row>
    <row r="271" spans="15:15" ht="15.75" customHeight="1">
      <c r="O271" s="100"/>
    </row>
    <row r="272" spans="15:15" ht="15.75" customHeight="1">
      <c r="O272" s="100"/>
    </row>
    <row r="273" spans="15:15" ht="15.75" customHeight="1">
      <c r="O273" s="100"/>
    </row>
    <row r="274" spans="15:15" ht="15.75" customHeight="1">
      <c r="O274" s="100"/>
    </row>
    <row r="275" spans="15:15" ht="15.75" customHeight="1">
      <c r="O275" s="100"/>
    </row>
    <row r="276" spans="15:15" ht="15.75" customHeight="1">
      <c r="O276" s="100"/>
    </row>
    <row r="277" spans="15:15" ht="15.75" customHeight="1">
      <c r="O277" s="100"/>
    </row>
    <row r="278" spans="15:15" ht="15.75" customHeight="1">
      <c r="O278" s="100"/>
    </row>
    <row r="279" spans="15:15" ht="15.75" customHeight="1">
      <c r="O279" s="100"/>
    </row>
    <row r="280" spans="15:15" ht="15.75" customHeight="1">
      <c r="O280" s="100"/>
    </row>
    <row r="281" spans="15:15" ht="15.75" customHeight="1">
      <c r="O281" s="100"/>
    </row>
    <row r="282" spans="15:15" ht="15.75" customHeight="1">
      <c r="O282" s="100"/>
    </row>
    <row r="283" spans="15:15" ht="15.75" customHeight="1">
      <c r="O283" s="100"/>
    </row>
    <row r="284" spans="15:15" ht="15.75" customHeight="1">
      <c r="O284" s="100"/>
    </row>
    <row r="285" spans="15:15" ht="15.75" customHeight="1">
      <c r="O285" s="100"/>
    </row>
    <row r="286" spans="15:15" ht="15.75" customHeight="1">
      <c r="O286" s="100"/>
    </row>
    <row r="287" spans="15:15" ht="15.75" customHeight="1">
      <c r="O287" s="100"/>
    </row>
    <row r="288" spans="15:15" ht="15.75" customHeight="1">
      <c r="O288" s="100"/>
    </row>
    <row r="289" spans="15:15" ht="15.75" customHeight="1">
      <c r="O289" s="100"/>
    </row>
    <row r="290" spans="15:15" ht="15.75" customHeight="1">
      <c r="O290" s="100"/>
    </row>
    <row r="291" spans="15:15" ht="15.75" customHeight="1">
      <c r="O291" s="100"/>
    </row>
    <row r="292" spans="15:15" ht="15.75" customHeight="1">
      <c r="O292" s="100"/>
    </row>
    <row r="293" spans="15:15" ht="15.75" customHeight="1">
      <c r="O293" s="100"/>
    </row>
    <row r="294" spans="15:15" ht="15.75" customHeight="1">
      <c r="O294" s="100"/>
    </row>
    <row r="295" spans="15:15" ht="15.75" customHeight="1">
      <c r="O295" s="100"/>
    </row>
    <row r="296" spans="15:15" ht="15.75" customHeight="1">
      <c r="O296" s="100"/>
    </row>
    <row r="297" spans="15:15" ht="15.75" customHeight="1">
      <c r="O297" s="100"/>
    </row>
    <row r="298" spans="15:15" ht="15.75" customHeight="1">
      <c r="O298" s="100"/>
    </row>
    <row r="299" spans="15:15" ht="15.75" customHeight="1">
      <c r="O299" s="100"/>
    </row>
    <row r="300" spans="15:15" ht="15.75" customHeight="1">
      <c r="O300" s="100"/>
    </row>
    <row r="301" spans="15:15" ht="15.75" customHeight="1">
      <c r="O301" s="100"/>
    </row>
    <row r="302" spans="15:15" ht="15.75" customHeight="1">
      <c r="O302" s="100"/>
    </row>
    <row r="303" spans="15:15" ht="15.75" customHeight="1">
      <c r="O303" s="100"/>
    </row>
    <row r="304" spans="15:15" ht="15.75" customHeight="1">
      <c r="O304" s="100"/>
    </row>
    <row r="305" spans="15:15" ht="15.75" customHeight="1">
      <c r="O305" s="100"/>
    </row>
    <row r="306" spans="15:15" ht="15.75" customHeight="1">
      <c r="O306" s="100"/>
    </row>
    <row r="307" spans="15:15" ht="15.75" customHeight="1">
      <c r="O307" s="100"/>
    </row>
    <row r="308" spans="15:15" ht="15.75" customHeight="1">
      <c r="O308" s="100"/>
    </row>
    <row r="309" spans="15:15" ht="15.75" customHeight="1">
      <c r="O309" s="100"/>
    </row>
    <row r="310" spans="15:15" ht="15.75" customHeight="1">
      <c r="O310" s="100"/>
    </row>
    <row r="311" spans="15:15" ht="15.75" customHeight="1">
      <c r="O311" s="100"/>
    </row>
    <row r="312" spans="15:15" ht="15.75" customHeight="1">
      <c r="O312" s="100"/>
    </row>
    <row r="313" spans="15:15" ht="15.75" customHeight="1">
      <c r="O313" s="100"/>
    </row>
    <row r="314" spans="15:15" ht="15.75" customHeight="1">
      <c r="O314" s="100"/>
    </row>
    <row r="315" spans="15:15" ht="15.75" customHeight="1">
      <c r="O315" s="100"/>
    </row>
    <row r="316" spans="15:15" ht="15.75" customHeight="1">
      <c r="O316" s="100"/>
    </row>
    <row r="317" spans="15:15" ht="15.75" customHeight="1">
      <c r="O317" s="100"/>
    </row>
    <row r="318" spans="15:15" ht="15.75" customHeight="1">
      <c r="O318" s="100"/>
    </row>
    <row r="319" spans="15:15" ht="15.75" customHeight="1">
      <c r="O319" s="100"/>
    </row>
    <row r="320" spans="15:15" ht="15.75" customHeight="1">
      <c r="O320" s="100"/>
    </row>
    <row r="321" spans="15:15" ht="15.75" customHeight="1">
      <c r="O321" s="100"/>
    </row>
    <row r="322" spans="15:15" ht="15.75" customHeight="1">
      <c r="O322" s="100"/>
    </row>
    <row r="323" spans="15:15" ht="15.75" customHeight="1">
      <c r="O323" s="100"/>
    </row>
    <row r="324" spans="15:15" ht="15.75" customHeight="1">
      <c r="O324" s="100"/>
    </row>
    <row r="325" spans="15:15" ht="15.75" customHeight="1">
      <c r="O325" s="100"/>
    </row>
    <row r="326" spans="15:15" ht="15.75" customHeight="1">
      <c r="O326" s="100"/>
    </row>
    <row r="327" spans="15:15" ht="15.75" customHeight="1">
      <c r="O327" s="100"/>
    </row>
    <row r="328" spans="15:15" ht="15.75" customHeight="1">
      <c r="O328" s="100"/>
    </row>
    <row r="329" spans="15:15" ht="15.75" customHeight="1">
      <c r="O329" s="100"/>
    </row>
    <row r="330" spans="15:15" ht="15.75" customHeight="1">
      <c r="O330" s="100"/>
    </row>
    <row r="331" spans="15:15" ht="15.75" customHeight="1">
      <c r="O331" s="100"/>
    </row>
    <row r="332" spans="15:15" ht="15.75" customHeight="1">
      <c r="O332" s="100"/>
    </row>
    <row r="333" spans="15:15" ht="15.75" customHeight="1">
      <c r="O333" s="100"/>
    </row>
    <row r="334" spans="15:15" ht="15.75" customHeight="1">
      <c r="O334" s="100"/>
    </row>
    <row r="335" spans="15:15" ht="15.75" customHeight="1">
      <c r="O335" s="100"/>
    </row>
    <row r="336" spans="15:15" ht="15.75" customHeight="1">
      <c r="O336" s="100"/>
    </row>
    <row r="337" spans="15:15" ht="15.75" customHeight="1">
      <c r="O337" s="100"/>
    </row>
    <row r="338" spans="15:15" ht="15.75" customHeight="1">
      <c r="O338" s="100"/>
    </row>
    <row r="339" spans="15:15" ht="15.75" customHeight="1">
      <c r="O339" s="100"/>
    </row>
    <row r="340" spans="15:15" ht="15.75" customHeight="1">
      <c r="O340" s="100"/>
    </row>
    <row r="341" spans="15:15" ht="15.75" customHeight="1">
      <c r="O341" s="100"/>
    </row>
    <row r="342" spans="15:15" ht="15.75" customHeight="1">
      <c r="O342" s="100"/>
    </row>
    <row r="343" spans="15:15" ht="15.75" customHeight="1">
      <c r="O343" s="100"/>
    </row>
    <row r="344" spans="15:15" ht="15.75" customHeight="1">
      <c r="O344" s="100"/>
    </row>
    <row r="345" spans="15:15" ht="15.75" customHeight="1">
      <c r="O345" s="100"/>
    </row>
    <row r="346" spans="15:15" ht="15.75" customHeight="1">
      <c r="O346" s="100"/>
    </row>
    <row r="347" spans="15:15" ht="15.75" customHeight="1">
      <c r="O347" s="100"/>
    </row>
    <row r="348" spans="15:15" ht="15.75" customHeight="1">
      <c r="O348" s="100"/>
    </row>
    <row r="349" spans="15:15" ht="15.75" customHeight="1">
      <c r="O349" s="100"/>
    </row>
    <row r="350" spans="15:15" ht="15.75" customHeight="1">
      <c r="O350" s="100"/>
    </row>
    <row r="351" spans="15:15" ht="15.75" customHeight="1">
      <c r="O351" s="100"/>
    </row>
    <row r="352" spans="15:15" ht="15.75" customHeight="1">
      <c r="O352" s="100"/>
    </row>
    <row r="353" spans="15:15" ht="15.75" customHeight="1">
      <c r="O353" s="100"/>
    </row>
    <row r="354" spans="15:15" ht="15.75" customHeight="1">
      <c r="O354" s="100"/>
    </row>
    <row r="355" spans="15:15" ht="15.75" customHeight="1">
      <c r="O355" s="100"/>
    </row>
    <row r="356" spans="15:15" ht="15.75" customHeight="1">
      <c r="O356" s="100"/>
    </row>
    <row r="357" spans="15:15" ht="15.75" customHeight="1">
      <c r="O357" s="100"/>
    </row>
    <row r="358" spans="15:15" ht="15.75" customHeight="1">
      <c r="O358" s="100"/>
    </row>
    <row r="359" spans="15:15" ht="15.75" customHeight="1">
      <c r="O359" s="100"/>
    </row>
    <row r="360" spans="15:15" ht="15.75" customHeight="1">
      <c r="O360" s="100"/>
    </row>
    <row r="361" spans="15:15" ht="15.75" customHeight="1">
      <c r="O361" s="100"/>
    </row>
    <row r="362" spans="15:15" ht="15.75" customHeight="1">
      <c r="O362" s="100"/>
    </row>
    <row r="363" spans="15:15" ht="15.75" customHeight="1">
      <c r="O363" s="100"/>
    </row>
    <row r="364" spans="15:15" ht="15.75" customHeight="1">
      <c r="O364" s="100"/>
    </row>
    <row r="365" spans="15:15" ht="15.75" customHeight="1">
      <c r="O365" s="100"/>
    </row>
    <row r="366" spans="15:15" ht="15.75" customHeight="1">
      <c r="O366" s="100"/>
    </row>
    <row r="367" spans="15:15" ht="15.75" customHeight="1">
      <c r="O367" s="100"/>
    </row>
    <row r="368" spans="15:15" ht="15.75" customHeight="1">
      <c r="O368" s="100"/>
    </row>
    <row r="369" spans="15:15" ht="15.75" customHeight="1">
      <c r="O369" s="100"/>
    </row>
    <row r="370" spans="15:15" ht="15.75" customHeight="1">
      <c r="O370" s="100"/>
    </row>
    <row r="371" spans="15:15" ht="15.75" customHeight="1">
      <c r="O371" s="100"/>
    </row>
    <row r="372" spans="15:15" ht="15.75" customHeight="1">
      <c r="O372" s="100"/>
    </row>
    <row r="373" spans="15:15" ht="15.75" customHeight="1">
      <c r="O373" s="100"/>
    </row>
    <row r="374" spans="15:15" ht="15.75" customHeight="1">
      <c r="O374" s="100"/>
    </row>
    <row r="375" spans="15:15" ht="15.75" customHeight="1">
      <c r="O375" s="100"/>
    </row>
    <row r="376" spans="15:15" ht="15.75" customHeight="1">
      <c r="O376" s="100"/>
    </row>
    <row r="377" spans="15:15" ht="15.75" customHeight="1">
      <c r="O377" s="100"/>
    </row>
    <row r="378" spans="15:15" ht="15.75" customHeight="1">
      <c r="O378" s="100"/>
    </row>
    <row r="379" spans="15:15" ht="15.75" customHeight="1">
      <c r="O379" s="100"/>
    </row>
    <row r="380" spans="15:15" ht="15.75" customHeight="1">
      <c r="O380" s="100"/>
    </row>
    <row r="381" spans="15:15" ht="15.75" customHeight="1">
      <c r="O381" s="100"/>
    </row>
    <row r="382" spans="15:15" ht="15.75" customHeight="1">
      <c r="O382" s="100"/>
    </row>
    <row r="383" spans="15:15" ht="15.75" customHeight="1">
      <c r="O383" s="100"/>
    </row>
    <row r="384" spans="15:15" ht="15.75" customHeight="1">
      <c r="O384" s="100"/>
    </row>
    <row r="385" spans="15:15" ht="15.75" customHeight="1">
      <c r="O385" s="100"/>
    </row>
    <row r="386" spans="15:15" ht="15.75" customHeight="1">
      <c r="O386" s="100"/>
    </row>
    <row r="387" spans="15:15" ht="15.75" customHeight="1">
      <c r="O387" s="100"/>
    </row>
    <row r="388" spans="15:15" ht="15.75" customHeight="1">
      <c r="O388" s="100"/>
    </row>
    <row r="389" spans="15:15" ht="15.75" customHeight="1">
      <c r="O389" s="100"/>
    </row>
    <row r="390" spans="15:15" ht="15.75" customHeight="1">
      <c r="O390" s="100"/>
    </row>
    <row r="391" spans="15:15" ht="15.75" customHeight="1">
      <c r="O391" s="100"/>
    </row>
    <row r="392" spans="15:15" ht="15.75" customHeight="1">
      <c r="O392" s="100"/>
    </row>
    <row r="393" spans="15:15" ht="15.75" customHeight="1">
      <c r="O393" s="100"/>
    </row>
    <row r="394" spans="15:15" ht="15.75" customHeight="1">
      <c r="O394" s="100"/>
    </row>
    <row r="395" spans="15:15" ht="15.75" customHeight="1">
      <c r="O395" s="100"/>
    </row>
    <row r="396" spans="15:15" ht="15.75" customHeight="1">
      <c r="O396" s="100"/>
    </row>
    <row r="397" spans="15:15" ht="15.75" customHeight="1">
      <c r="O397" s="100"/>
    </row>
    <row r="398" spans="15:15" ht="15.75" customHeight="1">
      <c r="O398" s="100"/>
    </row>
    <row r="399" spans="15:15" ht="15.75" customHeight="1">
      <c r="O399" s="100"/>
    </row>
    <row r="400" spans="15:15" ht="15.75" customHeight="1">
      <c r="O400" s="100"/>
    </row>
    <row r="401" spans="15:15" ht="15.75" customHeight="1">
      <c r="O401" s="100"/>
    </row>
    <row r="402" spans="15:15" ht="15.75" customHeight="1">
      <c r="O402" s="100"/>
    </row>
    <row r="403" spans="15:15" ht="15.75" customHeight="1">
      <c r="O403" s="100"/>
    </row>
    <row r="404" spans="15:15" ht="15.75" customHeight="1">
      <c r="O404" s="100"/>
    </row>
    <row r="405" spans="15:15" ht="15.75" customHeight="1">
      <c r="O405" s="100"/>
    </row>
    <row r="406" spans="15:15" ht="15.75" customHeight="1">
      <c r="O406" s="100"/>
    </row>
    <row r="407" spans="15:15" ht="15.75" customHeight="1">
      <c r="O407" s="100"/>
    </row>
    <row r="408" spans="15:15" ht="15.75" customHeight="1">
      <c r="O408" s="100"/>
    </row>
    <row r="409" spans="15:15" ht="15.75" customHeight="1">
      <c r="O409" s="100"/>
    </row>
    <row r="410" spans="15:15" ht="15.75" customHeight="1">
      <c r="O410" s="100"/>
    </row>
    <row r="411" spans="15:15" ht="15.75" customHeight="1">
      <c r="O411" s="100"/>
    </row>
    <row r="412" spans="15:15" ht="15.75" customHeight="1">
      <c r="O412" s="100"/>
    </row>
    <row r="413" spans="15:15" ht="15.75" customHeight="1">
      <c r="O413" s="100"/>
    </row>
    <row r="414" spans="15:15" ht="15.75" customHeight="1">
      <c r="O414" s="100"/>
    </row>
    <row r="415" spans="15:15" ht="15.75" customHeight="1">
      <c r="O415" s="100"/>
    </row>
    <row r="416" spans="15:15" ht="15.75" customHeight="1">
      <c r="O416" s="100"/>
    </row>
    <row r="417" spans="15:15" ht="15.75" customHeight="1">
      <c r="O417" s="100"/>
    </row>
    <row r="418" spans="15:15" ht="15.75" customHeight="1">
      <c r="O418" s="100"/>
    </row>
    <row r="419" spans="15:15" ht="15.75" customHeight="1">
      <c r="O419" s="100"/>
    </row>
    <row r="420" spans="15:15" ht="15.75" customHeight="1">
      <c r="O420" s="100"/>
    </row>
    <row r="421" spans="15:15" ht="15.75" customHeight="1">
      <c r="O421" s="100"/>
    </row>
    <row r="422" spans="15:15" ht="15.75" customHeight="1">
      <c r="O422" s="100"/>
    </row>
    <row r="423" spans="15:15" ht="15.75" customHeight="1">
      <c r="O423" s="100"/>
    </row>
    <row r="424" spans="15:15" ht="15.75" customHeight="1">
      <c r="O424" s="100"/>
    </row>
    <row r="425" spans="15:15" ht="15.75" customHeight="1">
      <c r="O425" s="100"/>
    </row>
    <row r="426" spans="15:15" ht="15.75" customHeight="1">
      <c r="O426" s="100"/>
    </row>
    <row r="427" spans="15:15" ht="15.75" customHeight="1">
      <c r="O427" s="100"/>
    </row>
    <row r="428" spans="15:15" ht="15.75" customHeight="1">
      <c r="O428" s="100"/>
    </row>
    <row r="429" spans="15:15" ht="15.75" customHeight="1">
      <c r="O429" s="100"/>
    </row>
    <row r="430" spans="15:15" ht="15.75" customHeight="1">
      <c r="O430" s="100"/>
    </row>
    <row r="431" spans="15:15" ht="15.75" customHeight="1">
      <c r="O431" s="100"/>
    </row>
    <row r="432" spans="15:15" ht="15.75" customHeight="1">
      <c r="O432" s="100"/>
    </row>
    <row r="433" spans="15:15" ht="15.75" customHeight="1">
      <c r="O433" s="100"/>
    </row>
    <row r="434" spans="15:15" ht="15.75" customHeight="1">
      <c r="O434" s="100"/>
    </row>
    <row r="435" spans="15:15" ht="15.75" customHeight="1">
      <c r="O435" s="100"/>
    </row>
    <row r="436" spans="15:15" ht="15.75" customHeight="1">
      <c r="O436" s="100"/>
    </row>
    <row r="437" spans="15:15" ht="15.75" customHeight="1">
      <c r="O437" s="100"/>
    </row>
    <row r="438" spans="15:15" ht="15.75" customHeight="1">
      <c r="O438" s="100"/>
    </row>
    <row r="439" spans="15:15" ht="15.75" customHeight="1">
      <c r="O439" s="100"/>
    </row>
    <row r="440" spans="15:15" ht="15.75" customHeight="1">
      <c r="O440" s="100"/>
    </row>
    <row r="441" spans="15:15" ht="15.75" customHeight="1">
      <c r="O441" s="100"/>
    </row>
    <row r="442" spans="15:15" ht="15.75" customHeight="1">
      <c r="O442" s="100"/>
    </row>
    <row r="443" spans="15:15" ht="15.75" customHeight="1">
      <c r="O443" s="100"/>
    </row>
    <row r="444" spans="15:15" ht="15.75" customHeight="1">
      <c r="O444" s="100"/>
    </row>
    <row r="445" spans="15:15" ht="15.75" customHeight="1">
      <c r="O445" s="100"/>
    </row>
    <row r="446" spans="15:15" ht="15.75" customHeight="1">
      <c r="O446" s="100"/>
    </row>
    <row r="447" spans="15:15" ht="15.75" customHeight="1">
      <c r="O447" s="100"/>
    </row>
    <row r="448" spans="15:15" ht="15.75" customHeight="1">
      <c r="O448" s="100"/>
    </row>
    <row r="449" spans="15:15" ht="15.75" customHeight="1">
      <c r="O449" s="100"/>
    </row>
    <row r="450" spans="15:15" ht="15.75" customHeight="1">
      <c r="O450" s="100"/>
    </row>
    <row r="451" spans="15:15" ht="15.75" customHeight="1">
      <c r="O451" s="100"/>
    </row>
    <row r="452" spans="15:15" ht="15.75" customHeight="1">
      <c r="O452" s="100"/>
    </row>
    <row r="453" spans="15:15" ht="15.75" customHeight="1">
      <c r="O453" s="100"/>
    </row>
    <row r="454" spans="15:15" ht="15.75" customHeight="1">
      <c r="O454" s="100"/>
    </row>
    <row r="455" spans="15:15" ht="15.75" customHeight="1">
      <c r="O455" s="100"/>
    </row>
    <row r="456" spans="15:15" ht="15.75" customHeight="1">
      <c r="O456" s="100"/>
    </row>
    <row r="457" spans="15:15" ht="15.75" customHeight="1">
      <c r="O457" s="100"/>
    </row>
    <row r="458" spans="15:15" ht="15.75" customHeight="1">
      <c r="O458" s="100"/>
    </row>
    <row r="459" spans="15:15" ht="15.75" customHeight="1">
      <c r="O459" s="100"/>
    </row>
    <row r="460" spans="15:15" ht="15.75" customHeight="1">
      <c r="O460" s="100"/>
    </row>
    <row r="461" spans="15:15" ht="15.75" customHeight="1">
      <c r="O461" s="100"/>
    </row>
    <row r="462" spans="15:15" ht="15.75" customHeight="1">
      <c r="O462" s="100"/>
    </row>
    <row r="463" spans="15:15" ht="15.75" customHeight="1">
      <c r="O463" s="100"/>
    </row>
    <row r="464" spans="15:15" ht="15.75" customHeight="1">
      <c r="O464" s="100"/>
    </row>
    <row r="465" spans="15:15" ht="15.75" customHeight="1">
      <c r="O465" s="100"/>
    </row>
    <row r="466" spans="15:15" ht="15.75" customHeight="1">
      <c r="O466" s="100"/>
    </row>
    <row r="467" spans="15:15" ht="15.75" customHeight="1">
      <c r="O467" s="100"/>
    </row>
    <row r="468" spans="15:15" ht="15.75" customHeight="1">
      <c r="O468" s="100"/>
    </row>
    <row r="469" spans="15:15" ht="15.75" customHeight="1">
      <c r="O469" s="100"/>
    </row>
    <row r="470" spans="15:15" ht="15.75" customHeight="1">
      <c r="O470" s="100"/>
    </row>
    <row r="471" spans="15:15" ht="15.75" customHeight="1">
      <c r="O471" s="100"/>
    </row>
    <row r="472" spans="15:15" ht="15.75" customHeight="1">
      <c r="O472" s="100"/>
    </row>
    <row r="473" spans="15:15" ht="15.75" customHeight="1">
      <c r="O473" s="100"/>
    </row>
    <row r="474" spans="15:15" ht="15.75" customHeight="1">
      <c r="O474" s="100"/>
    </row>
    <row r="475" spans="15:15" ht="15.75" customHeight="1">
      <c r="O475" s="100"/>
    </row>
    <row r="476" spans="15:15" ht="15.75" customHeight="1">
      <c r="O476" s="100"/>
    </row>
    <row r="477" spans="15:15" ht="15.75" customHeight="1">
      <c r="O477" s="100"/>
    </row>
    <row r="478" spans="15:15" ht="15.75" customHeight="1">
      <c r="O478" s="100"/>
    </row>
    <row r="479" spans="15:15" ht="15.75" customHeight="1">
      <c r="O479" s="100"/>
    </row>
    <row r="480" spans="15:15" ht="15.75" customHeight="1">
      <c r="O480" s="100"/>
    </row>
    <row r="481" spans="15:15" ht="15.75" customHeight="1">
      <c r="O481" s="100"/>
    </row>
    <row r="482" spans="15:15" ht="15.75" customHeight="1">
      <c r="O482" s="100"/>
    </row>
    <row r="483" spans="15:15" ht="15.75" customHeight="1">
      <c r="O483" s="100"/>
    </row>
    <row r="484" spans="15:15" ht="15.75" customHeight="1">
      <c r="O484" s="100"/>
    </row>
    <row r="485" spans="15:15" ht="15.75" customHeight="1">
      <c r="O485" s="100"/>
    </row>
    <row r="486" spans="15:15" ht="15.75" customHeight="1">
      <c r="O486" s="100"/>
    </row>
    <row r="487" spans="15:15" ht="15.75" customHeight="1">
      <c r="O487" s="100"/>
    </row>
    <row r="488" spans="15:15" ht="15.75" customHeight="1">
      <c r="O488" s="100"/>
    </row>
    <row r="489" spans="15:15" ht="15.75" customHeight="1">
      <c r="O489" s="100"/>
    </row>
    <row r="490" spans="15:15" ht="15.75" customHeight="1">
      <c r="O490" s="100"/>
    </row>
    <row r="491" spans="15:15" ht="15.75" customHeight="1">
      <c r="O491" s="100"/>
    </row>
    <row r="492" spans="15:15" ht="15.75" customHeight="1">
      <c r="O492" s="100"/>
    </row>
    <row r="493" spans="15:15" ht="15.75" customHeight="1">
      <c r="O493" s="100"/>
    </row>
    <row r="494" spans="15:15" ht="15.75" customHeight="1">
      <c r="O494" s="100"/>
    </row>
    <row r="495" spans="15:15" ht="15.75" customHeight="1">
      <c r="O495" s="100"/>
    </row>
    <row r="496" spans="15:15" ht="15.75" customHeight="1">
      <c r="O496" s="100"/>
    </row>
    <row r="497" spans="15:15" ht="15.75" customHeight="1">
      <c r="O497" s="100"/>
    </row>
    <row r="498" spans="15:15" ht="15.75" customHeight="1">
      <c r="O498" s="100"/>
    </row>
    <row r="499" spans="15:15" ht="15.75" customHeight="1">
      <c r="O499" s="100"/>
    </row>
    <row r="500" spans="15:15" ht="15.75" customHeight="1">
      <c r="O500" s="100"/>
    </row>
    <row r="501" spans="15:15" ht="15.75" customHeight="1">
      <c r="O501" s="100"/>
    </row>
    <row r="502" spans="15:15" ht="15.75" customHeight="1">
      <c r="O502" s="100"/>
    </row>
    <row r="503" spans="15:15" ht="15.75" customHeight="1">
      <c r="O503" s="100"/>
    </row>
    <row r="504" spans="15:15" ht="15.75" customHeight="1">
      <c r="O504" s="100"/>
    </row>
    <row r="505" spans="15:15" ht="15.75" customHeight="1">
      <c r="O505" s="100"/>
    </row>
    <row r="506" spans="15:15" ht="15.75" customHeight="1">
      <c r="O506" s="100"/>
    </row>
    <row r="507" spans="15:15" ht="15.75" customHeight="1">
      <c r="O507" s="100"/>
    </row>
    <row r="508" spans="15:15" ht="15.75" customHeight="1">
      <c r="O508" s="100"/>
    </row>
    <row r="509" spans="15:15" ht="15.75" customHeight="1">
      <c r="O509" s="100"/>
    </row>
    <row r="510" spans="15:15" ht="15.75" customHeight="1">
      <c r="O510" s="100"/>
    </row>
    <row r="511" spans="15:15" ht="15.75" customHeight="1">
      <c r="O511" s="100"/>
    </row>
    <row r="512" spans="15:15" ht="15.75" customHeight="1">
      <c r="O512" s="100"/>
    </row>
    <row r="513" spans="15:15" ht="15.75" customHeight="1">
      <c r="O513" s="100"/>
    </row>
    <row r="514" spans="15:15" ht="15.75" customHeight="1">
      <c r="O514" s="100"/>
    </row>
    <row r="515" spans="15:15" ht="15.75" customHeight="1">
      <c r="O515" s="100"/>
    </row>
    <row r="516" spans="15:15" ht="15.75" customHeight="1">
      <c r="O516" s="100"/>
    </row>
    <row r="517" spans="15:15" ht="15.75" customHeight="1">
      <c r="O517" s="100"/>
    </row>
    <row r="518" spans="15:15" ht="15.75" customHeight="1">
      <c r="O518" s="100"/>
    </row>
    <row r="519" spans="15:15" ht="15.75" customHeight="1">
      <c r="O519" s="100"/>
    </row>
    <row r="520" spans="15:15" ht="15.75" customHeight="1">
      <c r="O520" s="100"/>
    </row>
    <row r="521" spans="15:15" ht="15.75" customHeight="1">
      <c r="O521" s="100"/>
    </row>
    <row r="522" spans="15:15" ht="15.75" customHeight="1">
      <c r="O522" s="100"/>
    </row>
    <row r="523" spans="15:15" ht="15.75" customHeight="1">
      <c r="O523" s="100"/>
    </row>
    <row r="524" spans="15:15" ht="15.75" customHeight="1">
      <c r="O524" s="100"/>
    </row>
    <row r="525" spans="15:15" ht="15.75" customHeight="1">
      <c r="O525" s="100"/>
    </row>
    <row r="526" spans="15:15" ht="15.75" customHeight="1">
      <c r="O526" s="100"/>
    </row>
    <row r="527" spans="15:15" ht="15.75" customHeight="1">
      <c r="O527" s="100"/>
    </row>
    <row r="528" spans="15:15" ht="15.75" customHeight="1">
      <c r="O528" s="100"/>
    </row>
    <row r="529" spans="15:15" ht="15.75" customHeight="1">
      <c r="O529" s="100"/>
    </row>
    <row r="530" spans="15:15" ht="15.75" customHeight="1">
      <c r="O530" s="100"/>
    </row>
    <row r="531" spans="15:15" ht="15.75" customHeight="1">
      <c r="O531" s="100"/>
    </row>
    <row r="532" spans="15:15" ht="15.75" customHeight="1">
      <c r="O532" s="100"/>
    </row>
    <row r="533" spans="15:15" ht="15.75" customHeight="1">
      <c r="O533" s="100"/>
    </row>
    <row r="534" spans="15:15" ht="15.75" customHeight="1">
      <c r="O534" s="100"/>
    </row>
    <row r="535" spans="15:15" ht="15.75" customHeight="1">
      <c r="O535" s="100"/>
    </row>
    <row r="536" spans="15:15" ht="15.75" customHeight="1">
      <c r="O536" s="100"/>
    </row>
    <row r="537" spans="15:15" ht="15.75" customHeight="1">
      <c r="O537" s="100"/>
    </row>
    <row r="538" spans="15:15" ht="15.75" customHeight="1">
      <c r="O538" s="100"/>
    </row>
    <row r="539" spans="15:15" ht="15.75" customHeight="1">
      <c r="O539" s="100"/>
    </row>
    <row r="540" spans="15:15" ht="15.75" customHeight="1">
      <c r="O540" s="100"/>
    </row>
    <row r="541" spans="15:15" ht="15.75" customHeight="1">
      <c r="O541" s="100"/>
    </row>
    <row r="542" spans="15:15" ht="15.75" customHeight="1">
      <c r="O542" s="100"/>
    </row>
    <row r="543" spans="15:15" ht="15.75" customHeight="1">
      <c r="O543" s="100"/>
    </row>
    <row r="544" spans="15:15" ht="15.75" customHeight="1">
      <c r="O544" s="100"/>
    </row>
    <row r="545" spans="15:15" ht="15.75" customHeight="1">
      <c r="O545" s="100"/>
    </row>
    <row r="546" spans="15:15" ht="15.75" customHeight="1">
      <c r="O546" s="100"/>
    </row>
    <row r="547" spans="15:15" ht="15.75" customHeight="1">
      <c r="O547" s="100"/>
    </row>
    <row r="548" spans="15:15" ht="15.75" customHeight="1">
      <c r="O548" s="100"/>
    </row>
    <row r="549" spans="15:15" ht="15.75" customHeight="1">
      <c r="O549" s="100"/>
    </row>
    <row r="550" spans="15:15" ht="15.75" customHeight="1">
      <c r="O550" s="100"/>
    </row>
    <row r="551" spans="15:15" ht="15.75" customHeight="1">
      <c r="O551" s="100"/>
    </row>
    <row r="552" spans="15:15" ht="15.75" customHeight="1">
      <c r="O552" s="100"/>
    </row>
    <row r="553" spans="15:15" ht="15.75" customHeight="1">
      <c r="O553" s="100"/>
    </row>
    <row r="554" spans="15:15" ht="15.75" customHeight="1">
      <c r="O554" s="100"/>
    </row>
    <row r="555" spans="15:15" ht="15.75" customHeight="1">
      <c r="O555" s="100"/>
    </row>
    <row r="556" spans="15:15" ht="15.75" customHeight="1">
      <c r="O556" s="100"/>
    </row>
    <row r="557" spans="15:15" ht="15.75" customHeight="1">
      <c r="O557" s="100"/>
    </row>
    <row r="558" spans="15:15" ht="15.75" customHeight="1">
      <c r="O558" s="100"/>
    </row>
    <row r="559" spans="15:15" ht="15.75" customHeight="1">
      <c r="O559" s="100"/>
    </row>
    <row r="560" spans="15:15" ht="15.75" customHeight="1">
      <c r="O560" s="100"/>
    </row>
    <row r="561" spans="15:15" ht="15.75" customHeight="1">
      <c r="O561" s="100"/>
    </row>
    <row r="562" spans="15:15" ht="15.75" customHeight="1">
      <c r="O562" s="100"/>
    </row>
    <row r="563" spans="15:15" ht="15.75" customHeight="1">
      <c r="O563" s="100"/>
    </row>
    <row r="564" spans="15:15" ht="15.75" customHeight="1">
      <c r="O564" s="100"/>
    </row>
    <row r="565" spans="15:15" ht="15.75" customHeight="1">
      <c r="O565" s="100"/>
    </row>
    <row r="566" spans="15:15" ht="15.75" customHeight="1">
      <c r="O566" s="100"/>
    </row>
    <row r="567" spans="15:15" ht="15.75" customHeight="1">
      <c r="O567" s="100"/>
    </row>
    <row r="568" spans="15:15" ht="15.75" customHeight="1">
      <c r="O568" s="100"/>
    </row>
    <row r="569" spans="15:15" ht="15.75" customHeight="1">
      <c r="O569" s="100"/>
    </row>
    <row r="570" spans="15:15" ht="15.75" customHeight="1">
      <c r="O570" s="100"/>
    </row>
    <row r="571" spans="15:15" ht="15.75" customHeight="1">
      <c r="O571" s="100"/>
    </row>
    <row r="572" spans="15:15" ht="15.75" customHeight="1">
      <c r="O572" s="100"/>
    </row>
    <row r="573" spans="15:15" ht="15.75" customHeight="1">
      <c r="O573" s="100"/>
    </row>
    <row r="574" spans="15:15" ht="15.75" customHeight="1">
      <c r="O574" s="100"/>
    </row>
    <row r="575" spans="15:15" ht="15.75" customHeight="1">
      <c r="O575" s="100"/>
    </row>
    <row r="576" spans="15:15" ht="15.75" customHeight="1">
      <c r="O576" s="100"/>
    </row>
    <row r="577" spans="15:15" ht="15.75" customHeight="1">
      <c r="O577" s="100"/>
    </row>
    <row r="578" spans="15:15" ht="15.75" customHeight="1">
      <c r="O578" s="100"/>
    </row>
    <row r="579" spans="15:15" ht="15.75" customHeight="1">
      <c r="O579" s="100"/>
    </row>
    <row r="580" spans="15:15" ht="15.75" customHeight="1">
      <c r="O580" s="100"/>
    </row>
    <row r="581" spans="15:15" ht="15.75" customHeight="1">
      <c r="O581" s="100"/>
    </row>
    <row r="582" spans="15:15" ht="15.75" customHeight="1">
      <c r="O582" s="100"/>
    </row>
    <row r="583" spans="15:15" ht="15.75" customHeight="1">
      <c r="O583" s="100"/>
    </row>
    <row r="584" spans="15:15" ht="15.75" customHeight="1">
      <c r="O584" s="100"/>
    </row>
    <row r="585" spans="15:15" ht="15.75" customHeight="1">
      <c r="O585" s="100"/>
    </row>
    <row r="586" spans="15:15" ht="15.75" customHeight="1">
      <c r="O586" s="100"/>
    </row>
    <row r="587" spans="15:15" ht="15.75" customHeight="1">
      <c r="O587" s="100"/>
    </row>
    <row r="588" spans="15:15" ht="15.75" customHeight="1">
      <c r="O588" s="100"/>
    </row>
    <row r="589" spans="15:15" ht="15.75" customHeight="1">
      <c r="O589" s="100"/>
    </row>
    <row r="590" spans="15:15" ht="15.75" customHeight="1">
      <c r="O590" s="100"/>
    </row>
    <row r="591" spans="15:15" ht="15.75" customHeight="1">
      <c r="O591" s="100"/>
    </row>
    <row r="592" spans="15:15" ht="15.75" customHeight="1">
      <c r="O592" s="100"/>
    </row>
    <row r="593" spans="15:15" ht="15.75" customHeight="1">
      <c r="O593" s="100"/>
    </row>
    <row r="594" spans="15:15" ht="15.75" customHeight="1">
      <c r="O594" s="100"/>
    </row>
    <row r="595" spans="15:15" ht="15.75" customHeight="1">
      <c r="O595" s="100"/>
    </row>
    <row r="596" spans="15:15" ht="15.75" customHeight="1">
      <c r="O596" s="100"/>
    </row>
    <row r="597" spans="15:15" ht="15.75" customHeight="1">
      <c r="O597" s="100"/>
    </row>
    <row r="598" spans="15:15" ht="15.75" customHeight="1">
      <c r="O598" s="100"/>
    </row>
    <row r="599" spans="15:15" ht="15.75" customHeight="1">
      <c r="O599" s="100"/>
    </row>
    <row r="600" spans="15:15" ht="15.75" customHeight="1">
      <c r="O600" s="100"/>
    </row>
    <row r="601" spans="15:15" ht="15.75" customHeight="1">
      <c r="O601" s="100"/>
    </row>
    <row r="602" spans="15:15" ht="15.75" customHeight="1">
      <c r="O602" s="100"/>
    </row>
    <row r="603" spans="15:15" ht="15.75" customHeight="1">
      <c r="O603" s="100"/>
    </row>
    <row r="604" spans="15:15" ht="15.75" customHeight="1">
      <c r="O604" s="100"/>
    </row>
    <row r="605" spans="15:15" ht="15.75" customHeight="1">
      <c r="O605" s="100"/>
    </row>
    <row r="606" spans="15:15" ht="15.75" customHeight="1">
      <c r="O606" s="100"/>
    </row>
    <row r="607" spans="15:15" ht="15.75" customHeight="1">
      <c r="O607" s="100"/>
    </row>
    <row r="608" spans="15:15" ht="15.75" customHeight="1">
      <c r="O608" s="100"/>
    </row>
    <row r="609" spans="15:15" ht="15.75" customHeight="1">
      <c r="O609" s="100"/>
    </row>
    <row r="610" spans="15:15" ht="15.75" customHeight="1">
      <c r="O610" s="100"/>
    </row>
    <row r="611" spans="15:15" ht="15.75" customHeight="1">
      <c r="O611" s="100"/>
    </row>
    <row r="612" spans="15:15" ht="15.75" customHeight="1">
      <c r="O612" s="100"/>
    </row>
    <row r="613" spans="15:15" ht="15.75" customHeight="1">
      <c r="O613" s="100"/>
    </row>
    <row r="614" spans="15:15" ht="15.75" customHeight="1">
      <c r="O614" s="100"/>
    </row>
    <row r="615" spans="15:15" ht="15.75" customHeight="1">
      <c r="O615" s="100"/>
    </row>
    <row r="616" spans="15:15" ht="15.75" customHeight="1">
      <c r="O616" s="100"/>
    </row>
    <row r="617" spans="15:15" ht="15.75" customHeight="1">
      <c r="O617" s="100"/>
    </row>
    <row r="618" spans="15:15" ht="15.75" customHeight="1">
      <c r="O618" s="100"/>
    </row>
    <row r="619" spans="15:15" ht="15.75" customHeight="1">
      <c r="O619" s="100"/>
    </row>
    <row r="620" spans="15:15" ht="15.75" customHeight="1">
      <c r="O620" s="100"/>
    </row>
    <row r="621" spans="15:15" ht="15.75" customHeight="1">
      <c r="O621" s="100"/>
    </row>
    <row r="622" spans="15:15" ht="15.75" customHeight="1">
      <c r="O622" s="100"/>
    </row>
    <row r="623" spans="15:15" ht="15.75" customHeight="1">
      <c r="O623" s="100"/>
    </row>
    <row r="624" spans="15:15" ht="15.75" customHeight="1">
      <c r="O624" s="100"/>
    </row>
    <row r="625" spans="15:15" ht="15.75" customHeight="1">
      <c r="O625" s="100"/>
    </row>
    <row r="626" spans="15:15" ht="15.75" customHeight="1">
      <c r="O626" s="100"/>
    </row>
    <row r="627" spans="15:15" ht="15.75" customHeight="1">
      <c r="O627" s="100"/>
    </row>
    <row r="628" spans="15:15" ht="15.75" customHeight="1">
      <c r="O628" s="100"/>
    </row>
    <row r="629" spans="15:15" ht="15.75" customHeight="1">
      <c r="O629" s="100"/>
    </row>
    <row r="630" spans="15:15" ht="15.75" customHeight="1">
      <c r="O630" s="100"/>
    </row>
    <row r="631" spans="15:15" ht="15.75" customHeight="1">
      <c r="O631" s="100"/>
    </row>
    <row r="632" spans="15:15" ht="15.75" customHeight="1">
      <c r="O632" s="100"/>
    </row>
    <row r="633" spans="15:15" ht="15.75" customHeight="1">
      <c r="O633" s="100"/>
    </row>
    <row r="634" spans="15:15" ht="15.75" customHeight="1">
      <c r="O634" s="100"/>
    </row>
    <row r="635" spans="15:15" ht="15.75" customHeight="1">
      <c r="O635" s="100"/>
    </row>
    <row r="636" spans="15:15" ht="15.75" customHeight="1">
      <c r="O636" s="100"/>
    </row>
    <row r="637" spans="15:15" ht="15.75" customHeight="1">
      <c r="O637" s="100"/>
    </row>
    <row r="638" spans="15:15" ht="15.75" customHeight="1">
      <c r="O638" s="100"/>
    </row>
    <row r="639" spans="15:15" ht="15.75" customHeight="1">
      <c r="O639" s="100"/>
    </row>
    <row r="640" spans="15:15" ht="15.75" customHeight="1">
      <c r="O640" s="100"/>
    </row>
    <row r="641" spans="15:15" ht="15.75" customHeight="1">
      <c r="O641" s="100"/>
    </row>
    <row r="642" spans="15:15" ht="15.75" customHeight="1">
      <c r="O642" s="100"/>
    </row>
    <row r="643" spans="15:15" ht="15.75" customHeight="1">
      <c r="O643" s="100"/>
    </row>
    <row r="644" spans="15:15" ht="15.75" customHeight="1">
      <c r="O644" s="100"/>
    </row>
    <row r="645" spans="15:15" ht="15.75" customHeight="1">
      <c r="O645" s="100"/>
    </row>
    <row r="646" spans="15:15" ht="15.75" customHeight="1">
      <c r="O646" s="100"/>
    </row>
    <row r="647" spans="15:15" ht="15.75" customHeight="1">
      <c r="O647" s="100"/>
    </row>
    <row r="648" spans="15:15" ht="15.75" customHeight="1">
      <c r="O648" s="100"/>
    </row>
    <row r="649" spans="15:15" ht="15.75" customHeight="1">
      <c r="O649" s="100"/>
    </row>
    <row r="650" spans="15:15" ht="15.75" customHeight="1">
      <c r="O650" s="100"/>
    </row>
    <row r="651" spans="15:15" ht="15.75" customHeight="1">
      <c r="O651" s="100"/>
    </row>
    <row r="652" spans="15:15" ht="15.75" customHeight="1">
      <c r="O652" s="100"/>
    </row>
    <row r="653" spans="15:15" ht="15.75" customHeight="1">
      <c r="O653" s="100"/>
    </row>
    <row r="654" spans="15:15" ht="15.75" customHeight="1">
      <c r="O654" s="100"/>
    </row>
    <row r="655" spans="15:15" ht="15.75" customHeight="1">
      <c r="O655" s="100"/>
    </row>
    <row r="656" spans="15:15" ht="15.75" customHeight="1">
      <c r="O656" s="100"/>
    </row>
    <row r="657" spans="15:15" ht="15.75" customHeight="1">
      <c r="O657" s="100"/>
    </row>
    <row r="658" spans="15:15" ht="15.75" customHeight="1">
      <c r="O658" s="100"/>
    </row>
    <row r="659" spans="15:15" ht="15.75" customHeight="1">
      <c r="O659" s="100"/>
    </row>
    <row r="660" spans="15:15" ht="15.75" customHeight="1">
      <c r="O660" s="100"/>
    </row>
    <row r="661" spans="15:15" ht="15.75" customHeight="1">
      <c r="O661" s="100"/>
    </row>
    <row r="662" spans="15:15" ht="15.75" customHeight="1">
      <c r="O662" s="100"/>
    </row>
    <row r="663" spans="15:15" ht="15.75" customHeight="1">
      <c r="O663" s="100"/>
    </row>
    <row r="664" spans="15:15" ht="15.75" customHeight="1">
      <c r="O664" s="100"/>
    </row>
    <row r="665" spans="15:15" ht="15.75" customHeight="1">
      <c r="O665" s="100"/>
    </row>
    <row r="666" spans="15:15" ht="15.75" customHeight="1">
      <c r="O666" s="100"/>
    </row>
    <row r="667" spans="15:15" ht="15.75" customHeight="1">
      <c r="O667" s="100"/>
    </row>
    <row r="668" spans="15:15" ht="15.75" customHeight="1">
      <c r="O668" s="100"/>
    </row>
    <row r="669" spans="15:15" ht="15.75" customHeight="1">
      <c r="O669" s="100"/>
    </row>
    <row r="670" spans="15:15" ht="15.75" customHeight="1">
      <c r="O670" s="100"/>
    </row>
    <row r="671" spans="15:15" ht="15.75" customHeight="1">
      <c r="O671" s="100"/>
    </row>
    <row r="672" spans="15:15" ht="15.75" customHeight="1">
      <c r="O672" s="100"/>
    </row>
    <row r="673" spans="15:15" ht="15.75" customHeight="1">
      <c r="O673" s="100"/>
    </row>
    <row r="674" spans="15:15" ht="15.75" customHeight="1">
      <c r="O674" s="100"/>
    </row>
    <row r="675" spans="15:15" ht="15.75" customHeight="1">
      <c r="O675" s="100"/>
    </row>
    <row r="676" spans="15:15" ht="15.75" customHeight="1">
      <c r="O676" s="100"/>
    </row>
    <row r="677" spans="15:15" ht="15.75" customHeight="1">
      <c r="O677" s="100"/>
    </row>
    <row r="678" spans="15:15" ht="15.75" customHeight="1">
      <c r="O678" s="100"/>
    </row>
    <row r="679" spans="15:15" ht="15.75" customHeight="1">
      <c r="O679" s="100"/>
    </row>
    <row r="680" spans="15:15" ht="15.75" customHeight="1">
      <c r="O680" s="100"/>
    </row>
    <row r="681" spans="15:15" ht="15.75" customHeight="1">
      <c r="O681" s="100"/>
    </row>
    <row r="682" spans="15:15" ht="15.75" customHeight="1">
      <c r="O682" s="100"/>
    </row>
    <row r="683" spans="15:15" ht="15.75" customHeight="1">
      <c r="O683" s="100"/>
    </row>
    <row r="684" spans="15:15" ht="15.75" customHeight="1">
      <c r="O684" s="100"/>
    </row>
    <row r="685" spans="15:15" ht="15.75" customHeight="1">
      <c r="O685" s="100"/>
    </row>
    <row r="686" spans="15:15" ht="15.75" customHeight="1">
      <c r="O686" s="100"/>
    </row>
    <row r="687" spans="15:15" ht="15.75" customHeight="1">
      <c r="O687" s="100"/>
    </row>
    <row r="688" spans="15:15" ht="15.75" customHeight="1">
      <c r="O688" s="100"/>
    </row>
    <row r="689" spans="15:15" ht="15.75" customHeight="1">
      <c r="O689" s="100"/>
    </row>
    <row r="690" spans="15:15" ht="15.75" customHeight="1">
      <c r="O690" s="100"/>
    </row>
    <row r="691" spans="15:15" ht="15.75" customHeight="1">
      <c r="O691" s="100"/>
    </row>
    <row r="692" spans="15:15" ht="15.75" customHeight="1">
      <c r="O692" s="100"/>
    </row>
    <row r="693" spans="15:15" ht="15.75" customHeight="1">
      <c r="O693" s="100"/>
    </row>
    <row r="694" spans="15:15" ht="15.75" customHeight="1">
      <c r="O694" s="100"/>
    </row>
    <row r="695" spans="15:15" ht="15.75" customHeight="1">
      <c r="O695" s="100"/>
    </row>
    <row r="696" spans="15:15" ht="15.75" customHeight="1">
      <c r="O696" s="100"/>
    </row>
    <row r="697" spans="15:15" ht="15.75" customHeight="1">
      <c r="O697" s="100"/>
    </row>
    <row r="698" spans="15:15" ht="15.75" customHeight="1">
      <c r="O698" s="100"/>
    </row>
    <row r="699" spans="15:15" ht="15.75" customHeight="1">
      <c r="O699" s="100"/>
    </row>
    <row r="700" spans="15:15" ht="15.75" customHeight="1">
      <c r="O700" s="100"/>
    </row>
    <row r="701" spans="15:15" ht="15.75" customHeight="1">
      <c r="O701" s="100"/>
    </row>
    <row r="702" spans="15:15" ht="15.75" customHeight="1">
      <c r="O702" s="100"/>
    </row>
    <row r="703" spans="15:15" ht="15.75" customHeight="1">
      <c r="O703" s="100"/>
    </row>
    <row r="704" spans="15:15" ht="15.75" customHeight="1">
      <c r="O704" s="100"/>
    </row>
    <row r="705" spans="15:15" ht="15.75" customHeight="1">
      <c r="O705" s="100"/>
    </row>
    <row r="706" spans="15:15" ht="15.75" customHeight="1">
      <c r="O706" s="100"/>
    </row>
    <row r="707" spans="15:15" ht="15.75" customHeight="1">
      <c r="O707" s="100"/>
    </row>
    <row r="708" spans="15:15" ht="15.75" customHeight="1">
      <c r="O708" s="100"/>
    </row>
    <row r="709" spans="15:15" ht="15.75" customHeight="1">
      <c r="O709" s="100"/>
    </row>
    <row r="710" spans="15:15" ht="15.75" customHeight="1">
      <c r="O710" s="100"/>
    </row>
    <row r="711" spans="15:15" ht="15.75" customHeight="1">
      <c r="O711" s="100"/>
    </row>
    <row r="712" spans="15:15" ht="15.75" customHeight="1">
      <c r="O712" s="100"/>
    </row>
    <row r="713" spans="15:15" ht="15.75" customHeight="1">
      <c r="O713" s="100"/>
    </row>
    <row r="714" spans="15:15" ht="15.75" customHeight="1">
      <c r="O714" s="100"/>
    </row>
    <row r="715" spans="15:15" ht="15.75" customHeight="1">
      <c r="O715" s="100"/>
    </row>
    <row r="716" spans="15:15" ht="15.75" customHeight="1">
      <c r="O716" s="100"/>
    </row>
    <row r="717" spans="15:15" ht="15.75" customHeight="1">
      <c r="O717" s="100"/>
    </row>
    <row r="718" spans="15:15" ht="15.75" customHeight="1">
      <c r="O718" s="100"/>
    </row>
    <row r="719" spans="15:15" ht="15.75" customHeight="1">
      <c r="O719" s="100"/>
    </row>
    <row r="720" spans="15:15" ht="15.75" customHeight="1">
      <c r="O720" s="100"/>
    </row>
    <row r="721" spans="15:15" ht="15.75" customHeight="1">
      <c r="O721" s="100"/>
    </row>
    <row r="722" spans="15:15" ht="15.75" customHeight="1">
      <c r="O722" s="100"/>
    </row>
    <row r="723" spans="15:15" ht="15.75" customHeight="1">
      <c r="O723" s="100"/>
    </row>
    <row r="724" spans="15:15" ht="15.75" customHeight="1">
      <c r="O724" s="100"/>
    </row>
    <row r="725" spans="15:15" ht="15.75" customHeight="1">
      <c r="O725" s="100"/>
    </row>
    <row r="726" spans="15:15" ht="15.75" customHeight="1">
      <c r="O726" s="100"/>
    </row>
    <row r="727" spans="15:15" ht="15.75" customHeight="1">
      <c r="O727" s="100"/>
    </row>
    <row r="728" spans="15:15" ht="15.75" customHeight="1">
      <c r="O728" s="100"/>
    </row>
    <row r="729" spans="15:15" ht="15.75" customHeight="1">
      <c r="O729" s="100"/>
    </row>
    <row r="730" spans="15:15" ht="15.75" customHeight="1">
      <c r="O730" s="100"/>
    </row>
    <row r="731" spans="15:15" ht="15.75" customHeight="1">
      <c r="O731" s="100"/>
    </row>
    <row r="732" spans="15:15" ht="15.75" customHeight="1">
      <c r="O732" s="100"/>
    </row>
    <row r="733" spans="15:15" ht="15.75" customHeight="1">
      <c r="O733" s="100"/>
    </row>
    <row r="734" spans="15:15" ht="15.75" customHeight="1">
      <c r="O734" s="100"/>
    </row>
    <row r="735" spans="15:15" ht="15.75" customHeight="1">
      <c r="O735" s="100"/>
    </row>
    <row r="736" spans="15:15" ht="15.75" customHeight="1">
      <c r="O736" s="100"/>
    </row>
    <row r="737" spans="15:15" ht="15.75" customHeight="1">
      <c r="O737" s="100"/>
    </row>
    <row r="738" spans="15:15" ht="15.75" customHeight="1">
      <c r="O738" s="100"/>
    </row>
    <row r="739" spans="15:15" ht="15.75" customHeight="1">
      <c r="O739" s="100"/>
    </row>
    <row r="740" spans="15:15" ht="15.75" customHeight="1">
      <c r="O740" s="100"/>
    </row>
    <row r="741" spans="15:15" ht="15.75" customHeight="1">
      <c r="O741" s="100"/>
    </row>
    <row r="742" spans="15:15" ht="15.75" customHeight="1">
      <c r="O742" s="100"/>
    </row>
    <row r="743" spans="15:15" ht="15.75" customHeight="1">
      <c r="O743" s="100"/>
    </row>
    <row r="744" spans="15:15" ht="15.75" customHeight="1">
      <c r="O744" s="100"/>
    </row>
    <row r="745" spans="15:15" ht="15.75" customHeight="1">
      <c r="O745" s="100"/>
    </row>
    <row r="746" spans="15:15" ht="15.75" customHeight="1">
      <c r="O746" s="100"/>
    </row>
    <row r="747" spans="15:15" ht="15.75" customHeight="1">
      <c r="O747" s="100"/>
    </row>
    <row r="748" spans="15:15" ht="15.75" customHeight="1">
      <c r="O748" s="100"/>
    </row>
    <row r="749" spans="15:15" ht="15.75" customHeight="1">
      <c r="O749" s="100"/>
    </row>
    <row r="750" spans="15:15" ht="15.75" customHeight="1">
      <c r="O750" s="100"/>
    </row>
    <row r="751" spans="15:15" ht="15.75" customHeight="1">
      <c r="O751" s="100"/>
    </row>
    <row r="752" spans="15:15" ht="15.75" customHeight="1">
      <c r="O752" s="100"/>
    </row>
    <row r="753" spans="15:15" ht="15.75" customHeight="1">
      <c r="O753" s="100"/>
    </row>
    <row r="754" spans="15:15" ht="15.75" customHeight="1">
      <c r="O754" s="100"/>
    </row>
    <row r="755" spans="15:15" ht="15.75" customHeight="1">
      <c r="O755" s="100"/>
    </row>
    <row r="756" spans="15:15" ht="15.75" customHeight="1">
      <c r="O756" s="100"/>
    </row>
    <row r="757" spans="15:15" ht="15.75" customHeight="1">
      <c r="O757" s="100"/>
    </row>
    <row r="758" spans="15:15" ht="15.75" customHeight="1">
      <c r="O758" s="100"/>
    </row>
    <row r="759" spans="15:15" ht="15.75" customHeight="1">
      <c r="O759" s="100"/>
    </row>
    <row r="760" spans="15:15" ht="15.75" customHeight="1">
      <c r="O760" s="100"/>
    </row>
    <row r="761" spans="15:15" ht="15.75" customHeight="1">
      <c r="O761" s="100"/>
    </row>
    <row r="762" spans="15:15" ht="15.75" customHeight="1">
      <c r="O762" s="100"/>
    </row>
    <row r="763" spans="15:15" ht="15.75" customHeight="1">
      <c r="O763" s="100"/>
    </row>
    <row r="764" spans="15:15" ht="15.75" customHeight="1">
      <c r="O764" s="100"/>
    </row>
    <row r="765" spans="15:15" ht="15.75" customHeight="1">
      <c r="O765" s="100"/>
    </row>
    <row r="766" spans="15:15" ht="15.75" customHeight="1">
      <c r="O766" s="100"/>
    </row>
    <row r="767" spans="15:15" ht="15.75" customHeight="1">
      <c r="O767" s="100"/>
    </row>
    <row r="768" spans="15:15" ht="15.75" customHeight="1">
      <c r="O768" s="100"/>
    </row>
    <row r="769" spans="15:15" ht="15.75" customHeight="1">
      <c r="O769" s="100"/>
    </row>
    <row r="770" spans="15:15" ht="15.75" customHeight="1">
      <c r="O770" s="100"/>
    </row>
    <row r="771" spans="15:15" ht="15.75" customHeight="1">
      <c r="O771" s="100"/>
    </row>
    <row r="772" spans="15:15" ht="15.75" customHeight="1">
      <c r="O772" s="100"/>
    </row>
    <row r="773" spans="15:15" ht="15.75" customHeight="1">
      <c r="O773" s="100"/>
    </row>
    <row r="774" spans="15:15" ht="15.75" customHeight="1">
      <c r="O774" s="100"/>
    </row>
    <row r="775" spans="15:15" ht="15.75" customHeight="1">
      <c r="O775" s="100"/>
    </row>
    <row r="776" spans="15:15" ht="15.75" customHeight="1">
      <c r="O776" s="100"/>
    </row>
    <row r="777" spans="15:15" ht="15.75" customHeight="1">
      <c r="O777" s="100"/>
    </row>
    <row r="778" spans="15:15" ht="15.75" customHeight="1">
      <c r="O778" s="100"/>
    </row>
    <row r="779" spans="15:15" ht="15.75" customHeight="1">
      <c r="O779" s="100"/>
    </row>
    <row r="780" spans="15:15" ht="15.75" customHeight="1">
      <c r="O780" s="100"/>
    </row>
    <row r="781" spans="15:15" ht="15.75" customHeight="1">
      <c r="O781" s="100"/>
    </row>
    <row r="782" spans="15:15" ht="15.75" customHeight="1">
      <c r="O782" s="100"/>
    </row>
    <row r="783" spans="15:15" ht="15.75" customHeight="1">
      <c r="O783" s="100"/>
    </row>
    <row r="784" spans="15:15" ht="15.75" customHeight="1">
      <c r="O784" s="100"/>
    </row>
    <row r="785" spans="15:15" ht="15.75" customHeight="1">
      <c r="O785" s="100"/>
    </row>
    <row r="786" spans="15:15" ht="15.75" customHeight="1">
      <c r="O786" s="100"/>
    </row>
    <row r="787" spans="15:15" ht="15.75" customHeight="1">
      <c r="O787" s="100"/>
    </row>
    <row r="788" spans="15:15" ht="15.75" customHeight="1">
      <c r="O788" s="100"/>
    </row>
    <row r="789" spans="15:15" ht="15.75" customHeight="1">
      <c r="O789" s="100"/>
    </row>
    <row r="790" spans="15:15" ht="15.75" customHeight="1">
      <c r="O790" s="100"/>
    </row>
    <row r="791" spans="15:15" ht="15.75" customHeight="1">
      <c r="O791" s="100"/>
    </row>
    <row r="792" spans="15:15" ht="15.75" customHeight="1">
      <c r="O792" s="100"/>
    </row>
    <row r="793" spans="15:15" ht="15.75" customHeight="1">
      <c r="O793" s="100"/>
    </row>
    <row r="794" spans="15:15" ht="15.75" customHeight="1">
      <c r="O794" s="100"/>
    </row>
    <row r="795" spans="15:15" ht="15.75" customHeight="1">
      <c r="O795" s="100"/>
    </row>
    <row r="796" spans="15:15" ht="15.75" customHeight="1">
      <c r="O796" s="100"/>
    </row>
    <row r="797" spans="15:15" ht="15.75" customHeight="1">
      <c r="O797" s="100"/>
    </row>
    <row r="798" spans="15:15" ht="15.75" customHeight="1">
      <c r="O798" s="100"/>
    </row>
    <row r="799" spans="15:15" ht="15.75" customHeight="1">
      <c r="O799" s="100"/>
    </row>
    <row r="800" spans="15:15" ht="15.75" customHeight="1">
      <c r="O800" s="100"/>
    </row>
    <row r="801" spans="15:15" ht="15.75" customHeight="1">
      <c r="O801" s="100"/>
    </row>
    <row r="802" spans="15:15" ht="15.75" customHeight="1">
      <c r="O802" s="100"/>
    </row>
    <row r="803" spans="15:15" ht="15.75" customHeight="1">
      <c r="O803" s="100"/>
    </row>
    <row r="804" spans="15:15" ht="15.75" customHeight="1">
      <c r="O804" s="100"/>
    </row>
    <row r="805" spans="15:15" ht="15.75" customHeight="1">
      <c r="O805" s="100"/>
    </row>
    <row r="806" spans="15:15" ht="15.75" customHeight="1">
      <c r="O806" s="100"/>
    </row>
    <row r="807" spans="15:15" ht="15.75" customHeight="1">
      <c r="O807" s="100"/>
    </row>
    <row r="808" spans="15:15" ht="15.75" customHeight="1">
      <c r="O808" s="100"/>
    </row>
    <row r="809" spans="15:15" ht="15.75" customHeight="1">
      <c r="O809" s="100"/>
    </row>
    <row r="810" spans="15:15" ht="15.75" customHeight="1">
      <c r="O810" s="100"/>
    </row>
    <row r="811" spans="15:15" ht="15.75" customHeight="1">
      <c r="O811" s="100"/>
    </row>
    <row r="812" spans="15:15" ht="15.75" customHeight="1">
      <c r="O812" s="100"/>
    </row>
    <row r="813" spans="15:15" ht="15.75" customHeight="1">
      <c r="O813" s="100"/>
    </row>
    <row r="814" spans="15:15" ht="15.75" customHeight="1">
      <c r="O814" s="100"/>
    </row>
    <row r="815" spans="15:15" ht="15.75" customHeight="1">
      <c r="O815" s="100"/>
    </row>
    <row r="816" spans="15:15" ht="15.75" customHeight="1">
      <c r="O816" s="100"/>
    </row>
    <row r="817" spans="15:15" ht="15.75" customHeight="1">
      <c r="O817" s="100"/>
    </row>
    <row r="818" spans="15:15" ht="15.75" customHeight="1">
      <c r="O818" s="100"/>
    </row>
    <row r="819" spans="15:15" ht="15.75" customHeight="1">
      <c r="O819" s="100"/>
    </row>
    <row r="820" spans="15:15" ht="15.75" customHeight="1">
      <c r="O820" s="100"/>
    </row>
    <row r="821" spans="15:15" ht="15.75" customHeight="1">
      <c r="O821" s="100"/>
    </row>
    <row r="822" spans="15:15" ht="15.75" customHeight="1">
      <c r="O822" s="100"/>
    </row>
    <row r="823" spans="15:15" ht="15.75" customHeight="1">
      <c r="O823" s="100"/>
    </row>
    <row r="824" spans="15:15" ht="15.75" customHeight="1">
      <c r="O824" s="100"/>
    </row>
    <row r="825" spans="15:15" ht="15.75" customHeight="1">
      <c r="O825" s="100"/>
    </row>
    <row r="826" spans="15:15" ht="15.75" customHeight="1">
      <c r="O826" s="100"/>
    </row>
    <row r="827" spans="15:15" ht="15.75" customHeight="1">
      <c r="O827" s="100"/>
    </row>
    <row r="828" spans="15:15" ht="15.75" customHeight="1">
      <c r="O828" s="100"/>
    </row>
    <row r="829" spans="15:15" ht="15.75" customHeight="1">
      <c r="O829" s="100"/>
    </row>
    <row r="830" spans="15:15" ht="15.75" customHeight="1">
      <c r="O830" s="100"/>
    </row>
    <row r="831" spans="15:15" ht="15.75" customHeight="1">
      <c r="O831" s="100"/>
    </row>
    <row r="832" spans="15:15" ht="15.75" customHeight="1">
      <c r="O832" s="100"/>
    </row>
    <row r="833" spans="15:15" ht="15.75" customHeight="1">
      <c r="O833" s="100"/>
    </row>
    <row r="834" spans="15:15" ht="15.75" customHeight="1">
      <c r="O834" s="100"/>
    </row>
    <row r="835" spans="15:15" ht="15.75" customHeight="1">
      <c r="O835" s="100"/>
    </row>
    <row r="836" spans="15:15" ht="15.75" customHeight="1">
      <c r="O836" s="100"/>
    </row>
    <row r="837" spans="15:15" ht="15.75" customHeight="1">
      <c r="O837" s="100"/>
    </row>
    <row r="838" spans="15:15" ht="15.75" customHeight="1">
      <c r="O838" s="100"/>
    </row>
    <row r="839" spans="15:15" ht="15.75" customHeight="1">
      <c r="O839" s="100"/>
    </row>
    <row r="840" spans="15:15" ht="15.75" customHeight="1">
      <c r="O840" s="100"/>
    </row>
    <row r="841" spans="15:15" ht="15.75" customHeight="1">
      <c r="O841" s="100"/>
    </row>
    <row r="842" spans="15:15" ht="15.75" customHeight="1">
      <c r="O842" s="100"/>
    </row>
    <row r="843" spans="15:15" ht="15.75" customHeight="1">
      <c r="O843" s="100"/>
    </row>
    <row r="844" spans="15:15" ht="15.75" customHeight="1">
      <c r="O844" s="100"/>
    </row>
    <row r="845" spans="15:15" ht="15.75" customHeight="1">
      <c r="O845" s="100"/>
    </row>
    <row r="846" spans="15:15" ht="15.75" customHeight="1">
      <c r="O846" s="100"/>
    </row>
    <row r="847" spans="15:15" ht="15.75" customHeight="1">
      <c r="O847" s="100"/>
    </row>
    <row r="848" spans="15:15" ht="15.75" customHeight="1">
      <c r="O848" s="100"/>
    </row>
    <row r="849" spans="15:15" ht="15.75" customHeight="1">
      <c r="O849" s="100"/>
    </row>
    <row r="850" spans="15:15" ht="15.75" customHeight="1">
      <c r="O850" s="100"/>
    </row>
    <row r="851" spans="15:15" ht="15.75" customHeight="1">
      <c r="O851" s="100"/>
    </row>
    <row r="852" spans="15:15" ht="15.75" customHeight="1">
      <c r="O852" s="100"/>
    </row>
    <row r="853" spans="15:15" ht="15.75" customHeight="1">
      <c r="O853" s="100"/>
    </row>
    <row r="854" spans="15:15" ht="15.75" customHeight="1">
      <c r="O854" s="100"/>
    </row>
    <row r="855" spans="15:15" ht="15.75" customHeight="1">
      <c r="O855" s="100"/>
    </row>
    <row r="856" spans="15:15" ht="15.75" customHeight="1">
      <c r="O856" s="100"/>
    </row>
    <row r="857" spans="15:15" ht="15.75" customHeight="1">
      <c r="O857" s="100"/>
    </row>
    <row r="858" spans="15:15" ht="15.75" customHeight="1">
      <c r="O858" s="100"/>
    </row>
    <row r="859" spans="15:15" ht="15.75" customHeight="1">
      <c r="O859" s="100"/>
    </row>
    <row r="860" spans="15:15" ht="15.75" customHeight="1">
      <c r="O860" s="100"/>
    </row>
    <row r="861" spans="15:15" ht="15.75" customHeight="1">
      <c r="O861" s="100"/>
    </row>
    <row r="862" spans="15:15" ht="15.75" customHeight="1">
      <c r="O862" s="100"/>
    </row>
    <row r="863" spans="15:15" ht="15.75" customHeight="1">
      <c r="O863" s="100"/>
    </row>
    <row r="864" spans="15:15" ht="15.75" customHeight="1">
      <c r="O864" s="100"/>
    </row>
    <row r="865" spans="15:15" ht="15.75" customHeight="1">
      <c r="O865" s="100"/>
    </row>
    <row r="866" spans="15:15" ht="15.75" customHeight="1">
      <c r="O866" s="100"/>
    </row>
    <row r="867" spans="15:15" ht="15.75" customHeight="1">
      <c r="O867" s="100"/>
    </row>
    <row r="868" spans="15:15" ht="15.75" customHeight="1">
      <c r="O868" s="100"/>
    </row>
    <row r="869" spans="15:15" ht="15.75" customHeight="1">
      <c r="O869" s="100"/>
    </row>
    <row r="870" spans="15:15" ht="15.75" customHeight="1">
      <c r="O870" s="100"/>
    </row>
    <row r="871" spans="15:15" ht="15.75" customHeight="1">
      <c r="O871" s="100"/>
    </row>
    <row r="872" spans="15:15" ht="15.75" customHeight="1">
      <c r="O872" s="100"/>
    </row>
    <row r="873" spans="15:15" ht="15.75" customHeight="1">
      <c r="O873" s="100"/>
    </row>
    <row r="874" spans="15:15" ht="15.75" customHeight="1">
      <c r="O874" s="100"/>
    </row>
    <row r="875" spans="15:15" ht="15.75" customHeight="1">
      <c r="O875" s="100"/>
    </row>
    <row r="876" spans="15:15" ht="15.75" customHeight="1">
      <c r="O876" s="100"/>
    </row>
    <row r="877" spans="15:15" ht="15.75" customHeight="1">
      <c r="O877" s="100"/>
    </row>
    <row r="878" spans="15:15" ht="15.75" customHeight="1">
      <c r="O878" s="100"/>
    </row>
    <row r="879" spans="15:15" ht="15.75" customHeight="1">
      <c r="O879" s="100"/>
    </row>
    <row r="880" spans="15:15" ht="15.75" customHeight="1">
      <c r="O880" s="100"/>
    </row>
    <row r="881" spans="15:15" ht="15.75" customHeight="1">
      <c r="O881" s="100"/>
    </row>
  </sheetData>
  <autoFilter ref="A2:O68" xr:uid="{00000000-0009-0000-0000-000000000000}">
    <filterColumn colId="13">
      <filters blank="1">
        <filter val="BATTERIE_AUTONOMIE"/>
        <filter val="BATTERIE_AUTONOMIE, CLAVIER_HS"/>
        <filter val="BATTERIE_AUTONOMIE, DISQUE_DUR_HS"/>
        <filter val="BATTERIE_AUTONOMIE, ECRAN_HS"/>
        <filter val="BATTERIE_AUTONOMIE, PATIN_MANQUANT"/>
        <filter val="CLAVIER_DEFAUT"/>
        <filter val="CLAVIER_DEFAUT, TOUCHPAD_HS"/>
        <filter val="CLAVIER_HS"/>
        <filter val="CONNECTEUR_USB_HS, PATIN_MANQUANT"/>
        <filter val="DISQUE_DUR_HS"/>
        <filter val="DISQUE_DUR_HS, PATIN_MANQUANT, COQUE_ARRIERE_CASSE"/>
        <filter val="ECRAN_HS"/>
        <filter val="ECRAN_HS,  CLAVIER_HS"/>
        <filter val="ECRAN_HS, BATTERIE_AUTONOMIE"/>
        <filter val="HAUT_PARLEUR_HS"/>
        <filter val="HAUT_PARLEUR_HS, PATIN_MANQUANT"/>
        <filter val="HAUT_PARLEUR_HS, PATIN_MANQUANT, WEBCAM_HS"/>
        <filter val="HAUT_PARLEUR_HS, TOUCHPAD_HS"/>
        <filter val="HAUT_PARLEUR_HS, WEBCAM_HS"/>
        <filter val="LOGICIEL_BLOQUE_BIOS"/>
        <filter val="NE_S_ALLUME_PAS"/>
        <filter val="NE_S_ALLUME_PAS, PATIN_MANQUANT"/>
        <filter val="NFF"/>
        <filter val="NFF / CASSE"/>
        <filter val="PATIN_MANQUANT"/>
        <filter val="PATIN_MANQUANT, CLAVIER_DEFAUT"/>
        <filter val="PATIN_MANQUANT, TOUCHPAD_HS"/>
        <filter val="TOUCHPAD_HS"/>
      </filters>
    </filterColumn>
    <sortState xmlns:xlrd2="http://schemas.microsoft.com/office/spreadsheetml/2017/richdata2" ref="A2:O68">
      <sortCondition ref="N2:N68"/>
      <sortCondition ref="A2:A68"/>
    </sortState>
  </autoFilter>
  <mergeCells count="1">
    <mergeCell ref="A1:O1"/>
  </mergeCells>
  <pageMargins left="0.75" right="0.75" top="1" bottom="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30.28515625" customWidth="1"/>
    <col min="3" max="6" width="10.7109375" customWidth="1"/>
    <col min="7" max="7" width="10.7109375" hidden="1" customWidth="1"/>
    <col min="8" max="8" width="10.7109375" customWidth="1"/>
    <col min="9" max="9" width="25.42578125" customWidth="1"/>
    <col min="10" max="26" width="10.7109375" customWidth="1"/>
  </cols>
  <sheetData>
    <row r="1" spans="1:9" ht="15.75" customHeight="1">
      <c r="A1" s="2" t="s">
        <v>0</v>
      </c>
      <c r="B1" s="3">
        <v>26000</v>
      </c>
    </row>
    <row r="2" spans="1:9">
      <c r="A2" s="5" t="s">
        <v>4</v>
      </c>
      <c r="B2" s="1">
        <f>SUM(F5:F15)</f>
        <v>173</v>
      </c>
    </row>
    <row r="3" spans="1:9">
      <c r="A3" s="5" t="s">
        <v>13</v>
      </c>
      <c r="B3" s="14">
        <f>B1/B2</f>
        <v>150.28901734104045</v>
      </c>
    </row>
    <row r="4" spans="1:9" ht="30" customHeight="1">
      <c r="A4" s="16" t="s">
        <v>17</v>
      </c>
      <c r="B4" s="16" t="s">
        <v>19</v>
      </c>
      <c r="C4" s="16" t="s">
        <v>22</v>
      </c>
      <c r="D4" s="16" t="s">
        <v>23</v>
      </c>
      <c r="E4" s="16" t="s">
        <v>25</v>
      </c>
      <c r="F4" s="16" t="s">
        <v>27</v>
      </c>
      <c r="G4" s="16" t="s">
        <v>29</v>
      </c>
      <c r="H4" s="16" t="s">
        <v>32</v>
      </c>
      <c r="I4" s="16" t="s">
        <v>34</v>
      </c>
    </row>
    <row r="5" spans="1:9">
      <c r="A5" s="23" t="s">
        <v>36</v>
      </c>
      <c r="B5" s="23" t="s">
        <v>38</v>
      </c>
      <c r="C5" s="23" t="s">
        <v>39</v>
      </c>
      <c r="D5" s="23" t="s">
        <v>40</v>
      </c>
      <c r="E5" s="23" t="s">
        <v>42</v>
      </c>
      <c r="F5" s="26">
        <v>1</v>
      </c>
      <c r="G5" s="27">
        <v>1.35</v>
      </c>
      <c r="H5" s="33">
        <f t="shared" ref="H5:H15" si="0">$B$1/SUMPRODUCT($F$5:$F$15,$G$5:$G$15)*G5</f>
        <v>186.05883912006362</v>
      </c>
      <c r="I5" s="33">
        <f t="shared" ref="I5:I15" si="1">F5*H5</f>
        <v>186.05883912006362</v>
      </c>
    </row>
    <row r="6" spans="1:9">
      <c r="A6" s="23" t="s">
        <v>36</v>
      </c>
      <c r="B6" s="23" t="s">
        <v>54</v>
      </c>
      <c r="C6" s="23" t="s">
        <v>56</v>
      </c>
      <c r="D6" s="23" t="s">
        <v>40</v>
      </c>
      <c r="E6" s="23" t="s">
        <v>57</v>
      </c>
      <c r="F6" s="26">
        <v>1</v>
      </c>
      <c r="G6" s="27">
        <v>1.1499999999999999</v>
      </c>
      <c r="H6" s="33">
        <f t="shared" si="0"/>
        <v>158.49456665783194</v>
      </c>
      <c r="I6" s="33">
        <f t="shared" si="1"/>
        <v>158.49456665783194</v>
      </c>
    </row>
    <row r="7" spans="1:9">
      <c r="A7" s="23" t="s">
        <v>36</v>
      </c>
      <c r="B7" s="23" t="s">
        <v>61</v>
      </c>
      <c r="C7" s="23" t="s">
        <v>56</v>
      </c>
      <c r="D7" s="23" t="s">
        <v>40</v>
      </c>
      <c r="E7" s="23" t="s">
        <v>57</v>
      </c>
      <c r="F7" s="26">
        <v>112</v>
      </c>
      <c r="G7" s="27">
        <v>1.1499999999999999</v>
      </c>
      <c r="H7" s="33">
        <f t="shared" si="0"/>
        <v>158.49456665783194</v>
      </c>
      <c r="I7" s="33">
        <f t="shared" si="1"/>
        <v>17751.391465677178</v>
      </c>
    </row>
    <row r="8" spans="1:9">
      <c r="A8" s="23" t="s">
        <v>36</v>
      </c>
      <c r="B8" s="23" t="s">
        <v>64</v>
      </c>
      <c r="C8" s="23" t="s">
        <v>66</v>
      </c>
      <c r="D8" s="23" t="s">
        <v>40</v>
      </c>
      <c r="E8" s="23" t="s">
        <v>42</v>
      </c>
      <c r="F8" s="26">
        <v>18</v>
      </c>
      <c r="G8" s="27">
        <v>1.1000000000000001</v>
      </c>
      <c r="H8" s="33">
        <f t="shared" si="0"/>
        <v>151.60349854227405</v>
      </c>
      <c r="I8" s="33">
        <f t="shared" si="1"/>
        <v>2728.8629737609331</v>
      </c>
    </row>
    <row r="9" spans="1:9">
      <c r="A9" s="23" t="s">
        <v>36</v>
      </c>
      <c r="B9" s="23" t="s">
        <v>61</v>
      </c>
      <c r="C9" s="23" t="s">
        <v>74</v>
      </c>
      <c r="D9" s="23" t="s">
        <v>40</v>
      </c>
      <c r="E9" s="23" t="s">
        <v>57</v>
      </c>
      <c r="F9" s="26">
        <v>1</v>
      </c>
      <c r="G9" s="27">
        <v>1.05</v>
      </c>
      <c r="H9" s="33">
        <f t="shared" si="0"/>
        <v>144.71243042671614</v>
      </c>
      <c r="I9" s="33">
        <f t="shared" si="1"/>
        <v>144.71243042671614</v>
      </c>
    </row>
    <row r="10" spans="1:9">
      <c r="A10" s="23" t="s">
        <v>36</v>
      </c>
      <c r="B10" s="23" t="s">
        <v>54</v>
      </c>
      <c r="C10" s="23" t="s">
        <v>74</v>
      </c>
      <c r="D10" s="23" t="s">
        <v>40</v>
      </c>
      <c r="E10" s="23" t="s">
        <v>57</v>
      </c>
      <c r="F10" s="26">
        <v>19</v>
      </c>
      <c r="G10" s="27">
        <v>1.05</v>
      </c>
      <c r="H10" s="33">
        <f t="shared" si="0"/>
        <v>144.71243042671614</v>
      </c>
      <c r="I10" s="33">
        <f t="shared" si="1"/>
        <v>2749.5361781076067</v>
      </c>
    </row>
    <row r="11" spans="1:9">
      <c r="A11" s="23" t="s">
        <v>36</v>
      </c>
      <c r="B11" s="23" t="s">
        <v>87</v>
      </c>
      <c r="C11" s="23" t="s">
        <v>88</v>
      </c>
      <c r="D11" s="23" t="s">
        <v>40</v>
      </c>
      <c r="E11" s="23" t="s">
        <v>42</v>
      </c>
      <c r="F11" s="26">
        <v>15</v>
      </c>
      <c r="G11" s="27">
        <v>0.85</v>
      </c>
      <c r="H11" s="33">
        <f t="shared" si="0"/>
        <v>117.14815796448448</v>
      </c>
      <c r="I11" s="33">
        <f t="shared" si="1"/>
        <v>1757.2223694672673</v>
      </c>
    </row>
    <row r="12" spans="1:9">
      <c r="A12" s="23" t="s">
        <v>36</v>
      </c>
      <c r="B12" s="23" t="s">
        <v>95</v>
      </c>
      <c r="C12" s="23" t="s">
        <v>96</v>
      </c>
      <c r="D12" s="23" t="s">
        <v>40</v>
      </c>
      <c r="E12" s="23" t="s">
        <v>42</v>
      </c>
      <c r="F12" s="26">
        <v>1</v>
      </c>
      <c r="G12" s="27">
        <v>0.75</v>
      </c>
      <c r="H12" s="33">
        <f t="shared" si="0"/>
        <v>103.36602173336867</v>
      </c>
      <c r="I12" s="33">
        <f t="shared" si="1"/>
        <v>103.36602173336867</v>
      </c>
    </row>
    <row r="13" spans="1:9">
      <c r="A13" s="23" t="s">
        <v>36</v>
      </c>
      <c r="B13" s="23" t="s">
        <v>102</v>
      </c>
      <c r="C13" s="23" t="s">
        <v>103</v>
      </c>
      <c r="D13" s="23" t="s">
        <v>40</v>
      </c>
      <c r="E13" s="23" t="s">
        <v>42</v>
      </c>
      <c r="F13" s="26">
        <v>1</v>
      </c>
      <c r="G13" s="27">
        <v>0.65</v>
      </c>
      <c r="H13" s="33">
        <f t="shared" si="0"/>
        <v>89.583885502252855</v>
      </c>
      <c r="I13" s="33">
        <f t="shared" si="1"/>
        <v>89.583885502252855</v>
      </c>
    </row>
    <row r="14" spans="1:9">
      <c r="A14" s="23" t="s">
        <v>36</v>
      </c>
      <c r="B14" s="23" t="s">
        <v>110</v>
      </c>
      <c r="C14" s="23" t="s">
        <v>103</v>
      </c>
      <c r="D14" s="23" t="s">
        <v>40</v>
      </c>
      <c r="E14" s="23" t="s">
        <v>42</v>
      </c>
      <c r="F14" s="26">
        <v>2</v>
      </c>
      <c r="G14" s="27">
        <v>0.65</v>
      </c>
      <c r="H14" s="33">
        <f t="shared" si="0"/>
        <v>89.583885502252855</v>
      </c>
      <c r="I14" s="33">
        <f t="shared" si="1"/>
        <v>179.16777100450571</v>
      </c>
    </row>
    <row r="15" spans="1:9">
      <c r="A15" s="23" t="s">
        <v>36</v>
      </c>
      <c r="B15" s="23" t="s">
        <v>118</v>
      </c>
      <c r="C15" s="23" t="s">
        <v>119</v>
      </c>
      <c r="D15" s="23" t="s">
        <v>40</v>
      </c>
      <c r="E15" s="23" t="s">
        <v>42</v>
      </c>
      <c r="F15" s="26">
        <v>2</v>
      </c>
      <c r="G15" s="27">
        <v>0.55000000000000004</v>
      </c>
      <c r="H15" s="33">
        <f t="shared" si="0"/>
        <v>75.801749271137027</v>
      </c>
      <c r="I15" s="33">
        <f t="shared" si="1"/>
        <v>151.60349854227405</v>
      </c>
    </row>
    <row r="17" spans="1:9">
      <c r="E17" s="56" t="s">
        <v>122</v>
      </c>
      <c r="F17" s="56">
        <f>SUM(F5:F15)</f>
        <v>173</v>
      </c>
      <c r="I17" s="58">
        <f>SUM(I5:I15)</f>
        <v>25999.999999999996</v>
      </c>
    </row>
    <row r="19" spans="1:9">
      <c r="A19" s="109"/>
      <c r="B19" s="110"/>
      <c r="C19" s="110"/>
      <c r="D19" s="110"/>
      <c r="E19" s="110"/>
      <c r="F19" s="110"/>
      <c r="G19" s="110"/>
      <c r="H19" s="110"/>
      <c r="I19" s="110"/>
    </row>
    <row r="21" spans="1:9" ht="15.75" customHeight="1"/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9:I1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0"/>
  <sheetViews>
    <sheetView workbookViewId="0"/>
  </sheetViews>
  <sheetFormatPr baseColWidth="10" defaultColWidth="14.42578125" defaultRowHeight="15" customHeight="1"/>
  <cols>
    <col min="1" max="10" width="10.7109375" customWidth="1"/>
    <col min="11" max="11" width="40.28515625" customWidth="1"/>
    <col min="12" max="12" width="10.7109375" customWidth="1"/>
    <col min="13" max="13" width="34.85546875" customWidth="1"/>
    <col min="14" max="26" width="10.7109375" customWidth="1"/>
  </cols>
  <sheetData>
    <row r="1" spans="1:15" ht="15.75" customHeight="1"/>
    <row r="2" spans="1:15" ht="15.75" customHeight="1">
      <c r="A2" s="1"/>
      <c r="B2" s="1"/>
      <c r="C2" s="1"/>
      <c r="D2" s="1"/>
      <c r="E2" s="1"/>
      <c r="F2" s="1"/>
      <c r="G2" s="1"/>
      <c r="H2" s="1"/>
      <c r="I2" s="1"/>
      <c r="J2" s="114" t="s">
        <v>2</v>
      </c>
      <c r="K2" s="115"/>
      <c r="L2" s="115"/>
      <c r="M2" s="115"/>
      <c r="N2" s="116"/>
      <c r="O2" s="1"/>
    </row>
    <row r="3" spans="1:15" ht="15.75" customHeight="1">
      <c r="A3" s="1"/>
      <c r="B3" s="7"/>
      <c r="C3" s="9"/>
      <c r="D3" s="11" t="s">
        <v>12</v>
      </c>
      <c r="E3" s="13" t="s">
        <v>2</v>
      </c>
      <c r="F3" s="13" t="s">
        <v>15</v>
      </c>
      <c r="G3" s="15" t="s">
        <v>16</v>
      </c>
      <c r="H3" s="1"/>
      <c r="I3" s="1"/>
      <c r="J3" s="17" t="s">
        <v>18</v>
      </c>
      <c r="K3" s="19" t="s">
        <v>21</v>
      </c>
      <c r="L3" s="20" t="s">
        <v>26</v>
      </c>
      <c r="M3" s="21" t="s">
        <v>30</v>
      </c>
      <c r="N3" s="22" t="s">
        <v>33</v>
      </c>
      <c r="O3" s="1"/>
    </row>
    <row r="4" spans="1:15" ht="15.75" customHeight="1">
      <c r="A4" s="1"/>
      <c r="B4" s="24"/>
      <c r="C4" s="25" t="s">
        <v>30</v>
      </c>
      <c r="D4" s="117" t="s">
        <v>43</v>
      </c>
      <c r="E4" s="118"/>
      <c r="F4" s="118"/>
      <c r="G4" s="119"/>
      <c r="H4" s="1"/>
      <c r="I4" s="1"/>
      <c r="J4" s="111" t="s">
        <v>49</v>
      </c>
      <c r="K4" s="29" t="s">
        <v>50</v>
      </c>
      <c r="L4" s="31" t="s">
        <v>51</v>
      </c>
      <c r="M4" s="36">
        <v>-31</v>
      </c>
      <c r="N4" s="38"/>
      <c r="O4" s="1"/>
    </row>
    <row r="5" spans="1:15" ht="15.75" customHeight="1">
      <c r="A5" s="114" t="s">
        <v>58</v>
      </c>
      <c r="B5" s="24" t="s">
        <v>59</v>
      </c>
      <c r="C5" s="39" t="s">
        <v>60</v>
      </c>
      <c r="D5" s="40">
        <v>0</v>
      </c>
      <c r="E5" s="41">
        <v>0</v>
      </c>
      <c r="F5" s="41">
        <v>0</v>
      </c>
      <c r="G5" s="42">
        <v>0</v>
      </c>
      <c r="H5" s="1"/>
      <c r="I5" s="1"/>
      <c r="J5" s="112"/>
      <c r="K5" s="43" t="s">
        <v>62</v>
      </c>
      <c r="L5" s="45" t="s">
        <v>65</v>
      </c>
      <c r="M5" s="46">
        <v>-31</v>
      </c>
      <c r="N5" s="47"/>
      <c r="O5" s="1"/>
    </row>
    <row r="6" spans="1:15" ht="15.75" customHeight="1">
      <c r="A6" s="120"/>
      <c r="B6" s="24" t="s">
        <v>71</v>
      </c>
      <c r="C6" s="51" t="s">
        <v>72</v>
      </c>
      <c r="D6" s="52">
        <v>0.2</v>
      </c>
      <c r="E6" s="53">
        <v>0.2</v>
      </c>
      <c r="F6" s="53">
        <v>0.2</v>
      </c>
      <c r="G6" s="54">
        <v>0.2</v>
      </c>
      <c r="H6" s="1"/>
      <c r="I6" s="1"/>
      <c r="J6" s="112"/>
      <c r="K6" s="43" t="s">
        <v>83</v>
      </c>
      <c r="L6" s="45" t="s">
        <v>84</v>
      </c>
      <c r="M6" s="46">
        <v>-51</v>
      </c>
      <c r="N6" s="55"/>
      <c r="O6" s="1"/>
    </row>
    <row r="7" spans="1:15" ht="15.75" customHeight="1">
      <c r="A7" s="121"/>
      <c r="B7" s="24" t="s">
        <v>85</v>
      </c>
      <c r="C7" s="51" t="s">
        <v>86</v>
      </c>
      <c r="D7" s="52">
        <v>0.4</v>
      </c>
      <c r="E7" s="53">
        <v>0.4</v>
      </c>
      <c r="F7" s="53">
        <v>0.4</v>
      </c>
      <c r="G7" s="54">
        <v>0.4</v>
      </c>
      <c r="H7" s="1"/>
      <c r="I7" s="1"/>
      <c r="J7" s="112"/>
      <c r="K7" s="43" t="s">
        <v>89</v>
      </c>
      <c r="L7" s="45" t="s">
        <v>90</v>
      </c>
      <c r="M7" s="46">
        <v>-11</v>
      </c>
      <c r="N7" s="55"/>
      <c r="O7" s="1"/>
    </row>
    <row r="8" spans="1:15" ht="15.75" customHeight="1">
      <c r="A8" s="1"/>
      <c r="B8" s="122" t="s">
        <v>93</v>
      </c>
      <c r="C8" s="119"/>
      <c r="D8" s="123" t="s">
        <v>97</v>
      </c>
      <c r="E8" s="118"/>
      <c r="F8" s="118"/>
      <c r="G8" s="119"/>
      <c r="H8" s="1"/>
      <c r="I8" s="1"/>
      <c r="J8" s="112"/>
      <c r="K8" s="43" t="s">
        <v>99</v>
      </c>
      <c r="L8" s="45" t="s">
        <v>101</v>
      </c>
      <c r="M8" s="46">
        <v>-31</v>
      </c>
      <c r="N8" s="47"/>
      <c r="O8" s="1"/>
    </row>
    <row r="9" spans="1:15" ht="15.75" customHeight="1">
      <c r="A9" s="1"/>
      <c r="B9" s="124" t="s">
        <v>105</v>
      </c>
      <c r="C9" s="125"/>
      <c r="D9" s="126" t="s">
        <v>108</v>
      </c>
      <c r="E9" s="127"/>
      <c r="F9" s="127"/>
      <c r="G9" s="125"/>
      <c r="H9" s="1"/>
      <c r="I9" s="1"/>
      <c r="J9" s="112"/>
      <c r="K9" s="43" t="s">
        <v>111</v>
      </c>
      <c r="L9" s="45" t="s">
        <v>113</v>
      </c>
      <c r="M9" s="46">
        <v>-11</v>
      </c>
      <c r="N9" s="47"/>
      <c r="O9" s="1"/>
    </row>
    <row r="10" spans="1:15" ht="15.75" customHeight="1">
      <c r="A10" s="1"/>
      <c r="B10" s="1"/>
      <c r="C10" s="1"/>
      <c r="D10" s="1"/>
      <c r="E10" s="1"/>
      <c r="F10" s="1"/>
      <c r="G10" s="1"/>
      <c r="H10" s="1"/>
      <c r="I10" s="1"/>
      <c r="J10" s="112"/>
      <c r="K10" s="43" t="s">
        <v>116</v>
      </c>
      <c r="L10" s="45" t="s">
        <v>117</v>
      </c>
      <c r="M10" s="46">
        <v>-51</v>
      </c>
      <c r="N10" s="47"/>
      <c r="O10" s="1"/>
    </row>
    <row r="11" spans="1:15" ht="15.75" customHeight="1">
      <c r="A11" s="1"/>
      <c r="B11" s="1"/>
      <c r="C11" s="1"/>
      <c r="D11" s="1"/>
      <c r="E11" s="1"/>
      <c r="F11" s="1"/>
      <c r="G11" s="1"/>
      <c r="H11" s="1"/>
      <c r="I11" s="1"/>
      <c r="J11" s="112"/>
      <c r="K11" s="43" t="s">
        <v>120</v>
      </c>
      <c r="L11" s="45" t="s">
        <v>121</v>
      </c>
      <c r="M11" s="46">
        <v>-21</v>
      </c>
      <c r="N11" s="47"/>
      <c r="O11" s="1"/>
    </row>
    <row r="12" spans="1:15" ht="15.75" customHeight="1">
      <c r="A12" s="1"/>
      <c r="B12" s="1"/>
      <c r="C12" s="1"/>
      <c r="D12" s="1"/>
      <c r="E12" s="1"/>
      <c r="F12" s="1"/>
      <c r="G12" s="1"/>
      <c r="H12" s="1"/>
      <c r="I12" s="1"/>
      <c r="J12" s="112"/>
      <c r="K12" s="43" t="s">
        <v>127</v>
      </c>
      <c r="L12" s="45" t="s">
        <v>128</v>
      </c>
      <c r="M12" s="46">
        <v>-51</v>
      </c>
      <c r="N12" s="47"/>
      <c r="O12" s="1"/>
    </row>
    <row r="13" spans="1:15" ht="15.75" customHeight="1">
      <c r="A13" s="1"/>
      <c r="B13" s="1"/>
      <c r="C13" s="1"/>
      <c r="D13" s="1"/>
      <c r="E13" s="1"/>
      <c r="F13" s="1"/>
      <c r="G13" s="1"/>
      <c r="H13" s="1"/>
      <c r="I13" s="1"/>
      <c r="J13" s="112"/>
      <c r="K13" s="43" t="s">
        <v>130</v>
      </c>
      <c r="L13" s="45" t="s">
        <v>131</v>
      </c>
      <c r="M13" s="46">
        <v>-31</v>
      </c>
      <c r="N13" s="47"/>
      <c r="O13" s="1"/>
    </row>
    <row r="14" spans="1:15" ht="15.75" customHeight="1">
      <c r="A14" s="1"/>
      <c r="B14" s="1"/>
      <c r="C14" s="1"/>
      <c r="D14" s="1"/>
      <c r="E14" s="1"/>
      <c r="F14" s="1"/>
      <c r="G14" s="1"/>
      <c r="H14" s="1"/>
      <c r="I14" s="1"/>
      <c r="J14" s="112"/>
      <c r="K14" s="43" t="s">
        <v>133</v>
      </c>
      <c r="L14" s="45" t="s">
        <v>134</v>
      </c>
      <c r="M14" s="46">
        <v>-11</v>
      </c>
      <c r="N14" s="47"/>
      <c r="O14" s="1"/>
    </row>
    <row r="15" spans="1:15" ht="15.75" customHeight="1">
      <c r="A15" s="1"/>
      <c r="B15" s="1"/>
      <c r="C15" s="1"/>
      <c r="D15" s="1"/>
      <c r="E15" s="1"/>
      <c r="F15" s="1"/>
      <c r="G15" s="1"/>
      <c r="H15" s="1"/>
      <c r="I15" s="1"/>
      <c r="J15" s="112"/>
      <c r="K15" s="43" t="s">
        <v>137</v>
      </c>
      <c r="L15" s="45" t="s">
        <v>138</v>
      </c>
      <c r="M15" s="46">
        <v>-51</v>
      </c>
      <c r="N15" s="47"/>
      <c r="O15" s="1"/>
    </row>
    <row r="16" spans="1:15" ht="15.75" customHeight="1">
      <c r="A16" s="1"/>
      <c r="B16" s="1"/>
      <c r="C16" s="1"/>
      <c r="D16" s="1"/>
      <c r="E16" s="1"/>
      <c r="F16" s="1"/>
      <c r="G16" s="1"/>
      <c r="H16" s="1"/>
      <c r="I16" s="1"/>
      <c r="J16" s="112"/>
      <c r="K16" s="43" t="s">
        <v>140</v>
      </c>
      <c r="L16" s="45" t="s">
        <v>141</v>
      </c>
      <c r="M16" s="46">
        <v>-11</v>
      </c>
      <c r="N16" s="47"/>
      <c r="O16" s="1"/>
    </row>
    <row r="17" spans="1:15" ht="15.75" customHeight="1">
      <c r="A17" s="1"/>
      <c r="B17" s="1"/>
      <c r="C17" s="1"/>
      <c r="D17" s="1"/>
      <c r="E17" s="1"/>
      <c r="F17" s="1"/>
      <c r="G17" s="1"/>
      <c r="H17" s="1"/>
      <c r="I17" s="1"/>
      <c r="J17" s="112"/>
      <c r="K17" s="43" t="s">
        <v>145</v>
      </c>
      <c r="L17" s="45" t="s">
        <v>146</v>
      </c>
      <c r="M17" s="46">
        <v>-11</v>
      </c>
      <c r="N17" s="47"/>
      <c r="O17" s="1"/>
    </row>
    <row r="18" spans="1:15" ht="15.75" customHeight="1">
      <c r="A18" s="1"/>
      <c r="B18" s="1"/>
      <c r="C18" s="1"/>
      <c r="D18" s="1"/>
      <c r="E18" s="1"/>
      <c r="F18" s="1"/>
      <c r="G18" s="1"/>
      <c r="H18" s="1"/>
      <c r="I18" s="1"/>
      <c r="J18" s="112"/>
      <c r="K18" s="43" t="s">
        <v>147</v>
      </c>
      <c r="L18" s="45" t="s">
        <v>148</v>
      </c>
      <c r="M18" s="46">
        <v>-31</v>
      </c>
      <c r="N18" s="47"/>
      <c r="O18" s="1"/>
    </row>
    <row r="19" spans="1:15" ht="15.75" customHeight="1">
      <c r="A19" s="1"/>
      <c r="B19" s="1"/>
      <c r="C19" s="1"/>
      <c r="D19" s="1"/>
      <c r="E19" s="1"/>
      <c r="F19" s="1"/>
      <c r="G19" s="1"/>
      <c r="H19" s="1"/>
      <c r="I19" s="1"/>
      <c r="J19" s="113"/>
      <c r="K19" s="59" t="s">
        <v>151</v>
      </c>
      <c r="L19" s="60" t="s">
        <v>152</v>
      </c>
      <c r="M19" s="61">
        <v>-51</v>
      </c>
      <c r="N19" s="62"/>
      <c r="O19" s="1"/>
    </row>
    <row r="20" spans="1:15" ht="15.75" customHeight="1">
      <c r="A20" s="1"/>
      <c r="B20" s="1"/>
      <c r="C20" s="1"/>
      <c r="D20" s="1"/>
      <c r="E20" s="1"/>
      <c r="F20" s="1"/>
      <c r="G20" s="1"/>
      <c r="H20" s="1"/>
      <c r="I20" s="1"/>
      <c r="J20" s="111" t="s">
        <v>93</v>
      </c>
      <c r="K20" s="29" t="s">
        <v>14</v>
      </c>
      <c r="L20" s="31" t="s">
        <v>158</v>
      </c>
      <c r="M20" s="36"/>
      <c r="N20" s="38">
        <v>40</v>
      </c>
      <c r="O20" s="1"/>
    </row>
    <row r="21" spans="1:15" ht="15.75" customHeight="1">
      <c r="A21" s="1"/>
      <c r="B21" s="1"/>
      <c r="C21" s="1"/>
      <c r="D21" s="1"/>
      <c r="E21" s="1"/>
      <c r="F21" s="1"/>
      <c r="G21" s="1"/>
      <c r="H21" s="1"/>
      <c r="I21" s="1"/>
      <c r="J21" s="112"/>
      <c r="K21" s="43" t="s">
        <v>161</v>
      </c>
      <c r="L21" s="45" t="s">
        <v>162</v>
      </c>
      <c r="M21" s="46"/>
      <c r="N21" s="47">
        <v>40</v>
      </c>
      <c r="O21" s="1"/>
    </row>
    <row r="22" spans="1:15" ht="15.75" customHeight="1">
      <c r="A22" s="1"/>
      <c r="B22" s="1"/>
      <c r="C22" s="1"/>
      <c r="D22" s="1"/>
      <c r="E22" s="1"/>
      <c r="F22" s="1"/>
      <c r="G22" s="1"/>
      <c r="H22" s="1"/>
      <c r="I22" s="1"/>
      <c r="J22" s="112"/>
      <c r="K22" s="43" t="s">
        <v>163</v>
      </c>
      <c r="L22" s="45" t="s">
        <v>164</v>
      </c>
      <c r="M22" s="46"/>
      <c r="N22" s="47">
        <v>20</v>
      </c>
      <c r="O22" s="1"/>
    </row>
    <row r="23" spans="1:15" ht="15.75" customHeight="1">
      <c r="A23" s="1"/>
      <c r="B23" s="1"/>
      <c r="C23" s="1"/>
      <c r="D23" s="1"/>
      <c r="E23" s="1"/>
      <c r="F23" s="1"/>
      <c r="G23" s="1"/>
      <c r="H23" s="1"/>
      <c r="I23" s="1"/>
      <c r="J23" s="112"/>
      <c r="K23" s="43" t="s">
        <v>167</v>
      </c>
      <c r="L23" s="45" t="s">
        <v>168</v>
      </c>
      <c r="M23" s="46"/>
      <c r="N23" s="47">
        <v>10</v>
      </c>
      <c r="O23" s="1"/>
    </row>
    <row r="24" spans="1:15" ht="15.75" customHeight="1">
      <c r="A24" s="1"/>
      <c r="B24" s="1"/>
      <c r="C24" s="1"/>
      <c r="D24" s="1"/>
      <c r="E24" s="1"/>
      <c r="F24" s="1"/>
      <c r="G24" s="1"/>
      <c r="H24" s="1"/>
      <c r="I24" s="1"/>
      <c r="J24" s="112"/>
      <c r="K24" s="43" t="s">
        <v>170</v>
      </c>
      <c r="L24" s="45" t="s">
        <v>171</v>
      </c>
      <c r="M24" s="46"/>
      <c r="N24" s="47">
        <v>30</v>
      </c>
      <c r="O24" s="1"/>
    </row>
    <row r="25" spans="1:15" ht="15.75" customHeight="1">
      <c r="A25" s="66"/>
      <c r="B25" s="1"/>
      <c r="C25" s="1"/>
      <c r="D25" s="1"/>
      <c r="E25" s="1"/>
      <c r="F25" s="1"/>
      <c r="G25" s="1"/>
      <c r="H25" s="66"/>
      <c r="I25" s="1"/>
      <c r="J25" s="112"/>
      <c r="K25" s="43" t="s">
        <v>175</v>
      </c>
      <c r="L25" s="45" t="s">
        <v>176</v>
      </c>
      <c r="M25" s="46"/>
      <c r="N25" s="47">
        <v>50</v>
      </c>
      <c r="O25" s="66"/>
    </row>
    <row r="26" spans="1:15" ht="15.75" customHeight="1">
      <c r="A26" s="66"/>
      <c r="B26" s="1"/>
      <c r="C26" s="1"/>
      <c r="D26" s="1"/>
      <c r="E26" s="1"/>
      <c r="F26" s="1"/>
      <c r="G26" s="1"/>
      <c r="H26" s="66"/>
      <c r="I26" s="1"/>
      <c r="J26" s="112"/>
      <c r="K26" s="43" t="s">
        <v>179</v>
      </c>
      <c r="L26" s="45" t="s">
        <v>180</v>
      </c>
      <c r="M26" s="46"/>
      <c r="N26" s="47">
        <v>40</v>
      </c>
      <c r="O26" s="66"/>
    </row>
    <row r="27" spans="1:15" ht="15.75" customHeight="1">
      <c r="A27" s="1"/>
      <c r="B27" s="1"/>
      <c r="C27" s="1"/>
      <c r="D27" s="1"/>
      <c r="E27" s="1"/>
      <c r="F27" s="1"/>
      <c r="G27" s="1"/>
      <c r="H27" s="1"/>
      <c r="I27" s="1"/>
      <c r="J27" s="112"/>
      <c r="K27" s="43" t="s">
        <v>182</v>
      </c>
      <c r="L27" s="45" t="s">
        <v>183</v>
      </c>
      <c r="M27" s="46"/>
      <c r="N27" s="47">
        <v>20</v>
      </c>
      <c r="O27" s="1"/>
    </row>
    <row r="28" spans="1:15" ht="15.75" customHeight="1">
      <c r="A28" s="1"/>
      <c r="B28" s="1"/>
      <c r="C28" s="1"/>
      <c r="D28" s="1"/>
      <c r="E28" s="1"/>
      <c r="F28" s="1"/>
      <c r="G28" s="1"/>
      <c r="H28" s="1"/>
      <c r="I28" s="1"/>
      <c r="J28" s="112"/>
      <c r="K28" s="43" t="s">
        <v>81</v>
      </c>
      <c r="L28" s="45" t="s">
        <v>187</v>
      </c>
      <c r="M28" s="46"/>
      <c r="N28" s="47">
        <v>30</v>
      </c>
      <c r="O28" s="1"/>
    </row>
    <row r="29" spans="1:15" ht="15.75" customHeight="1">
      <c r="A29" s="1"/>
      <c r="B29" s="1"/>
      <c r="C29" s="1"/>
      <c r="D29" s="1"/>
      <c r="E29" s="1"/>
      <c r="F29" s="1"/>
      <c r="G29" s="1"/>
      <c r="H29" s="1"/>
      <c r="I29" s="1"/>
      <c r="J29" s="112"/>
      <c r="K29" s="43" t="s">
        <v>188</v>
      </c>
      <c r="L29" s="45" t="s">
        <v>189</v>
      </c>
      <c r="M29" s="46"/>
      <c r="N29" s="47">
        <v>30</v>
      </c>
      <c r="O29" s="1"/>
    </row>
    <row r="30" spans="1:15" ht="15.75" customHeight="1">
      <c r="A30" s="1"/>
      <c r="B30" s="1"/>
      <c r="C30" s="1"/>
      <c r="D30" s="1"/>
      <c r="E30" s="1"/>
      <c r="F30" s="1"/>
      <c r="G30" s="1"/>
      <c r="H30" s="1"/>
      <c r="I30" s="1"/>
      <c r="J30" s="112"/>
      <c r="K30" s="43" t="s">
        <v>55</v>
      </c>
      <c r="L30" s="45" t="s">
        <v>190</v>
      </c>
      <c r="M30" s="46"/>
      <c r="N30" s="47">
        <v>30</v>
      </c>
      <c r="O30" s="1"/>
    </row>
    <row r="31" spans="1:15" ht="15.75" customHeight="1">
      <c r="A31" s="1"/>
      <c r="B31" s="1"/>
      <c r="C31" s="1"/>
      <c r="D31" s="1"/>
      <c r="E31" s="1"/>
      <c r="F31" s="1"/>
      <c r="G31" s="1"/>
      <c r="H31" s="1"/>
      <c r="I31" s="1"/>
      <c r="J31" s="112"/>
      <c r="K31" s="43" t="s">
        <v>192</v>
      </c>
      <c r="L31" s="45" t="s">
        <v>194</v>
      </c>
      <c r="M31" s="46"/>
      <c r="N31" s="47">
        <v>50</v>
      </c>
      <c r="O31" s="1"/>
    </row>
    <row r="32" spans="1:15" ht="15.75" customHeight="1">
      <c r="A32" s="1"/>
      <c r="B32" s="1"/>
      <c r="C32" s="1"/>
      <c r="D32" s="1"/>
      <c r="E32" s="1"/>
      <c r="F32" s="1"/>
      <c r="G32" s="1"/>
      <c r="H32" s="1"/>
      <c r="I32" s="1"/>
      <c r="J32" s="112"/>
      <c r="K32" s="43" t="s">
        <v>129</v>
      </c>
      <c r="L32" s="45" t="s">
        <v>195</v>
      </c>
      <c r="M32" s="46"/>
      <c r="N32" s="47">
        <v>50</v>
      </c>
      <c r="O32" s="1"/>
    </row>
    <row r="33" spans="9:15" ht="15.75" customHeight="1">
      <c r="I33" s="1"/>
      <c r="J33" s="112"/>
      <c r="K33" s="43" t="s">
        <v>197</v>
      </c>
      <c r="L33" s="45" t="s">
        <v>198</v>
      </c>
      <c r="M33" s="46"/>
      <c r="N33" s="47">
        <v>20</v>
      </c>
      <c r="O33" s="1"/>
    </row>
    <row r="34" spans="9:15" ht="15.75" customHeight="1">
      <c r="I34" s="1"/>
      <c r="J34" s="112"/>
      <c r="K34" s="43" t="s">
        <v>199</v>
      </c>
      <c r="L34" s="45" t="s">
        <v>200</v>
      </c>
      <c r="M34" s="46"/>
      <c r="N34" s="47">
        <v>20</v>
      </c>
      <c r="O34" s="1"/>
    </row>
    <row r="35" spans="9:15" ht="15.75" customHeight="1">
      <c r="I35" s="1"/>
      <c r="J35" s="112"/>
      <c r="K35" s="43" t="s">
        <v>201</v>
      </c>
      <c r="L35" s="45" t="s">
        <v>202</v>
      </c>
      <c r="M35" s="46"/>
      <c r="N35" s="47">
        <v>50</v>
      </c>
      <c r="O35" s="1"/>
    </row>
    <row r="36" spans="9:15" ht="15.75" customHeight="1">
      <c r="I36" s="1"/>
      <c r="J36" s="112"/>
      <c r="K36" s="43" t="s">
        <v>94</v>
      </c>
      <c r="L36" s="45" t="s">
        <v>204</v>
      </c>
      <c r="M36" s="46"/>
      <c r="N36" s="47">
        <v>50</v>
      </c>
      <c r="O36" s="1"/>
    </row>
    <row r="37" spans="9:15" ht="15.75" customHeight="1">
      <c r="I37" s="1"/>
      <c r="J37" s="112"/>
      <c r="K37" s="69" t="s">
        <v>144</v>
      </c>
      <c r="L37" s="70" t="s">
        <v>206</v>
      </c>
      <c r="M37" s="70"/>
      <c r="N37" s="47">
        <v>20</v>
      </c>
      <c r="O37" s="1"/>
    </row>
    <row r="38" spans="9:15" ht="15.75" customHeight="1">
      <c r="I38" s="1"/>
      <c r="J38" s="112"/>
      <c r="K38" s="43" t="s">
        <v>207</v>
      </c>
      <c r="L38" s="45" t="s">
        <v>208</v>
      </c>
      <c r="M38" s="46"/>
      <c r="N38" s="47">
        <v>20</v>
      </c>
      <c r="O38" s="1"/>
    </row>
    <row r="39" spans="9:15" ht="15.75" customHeight="1">
      <c r="I39" s="1"/>
      <c r="J39" s="112"/>
      <c r="K39" s="43" t="s">
        <v>209</v>
      </c>
      <c r="L39" s="45" t="s">
        <v>210</v>
      </c>
      <c r="M39" s="46"/>
      <c r="N39" s="47">
        <v>50</v>
      </c>
      <c r="O39" s="1"/>
    </row>
    <row r="40" spans="9:15" ht="15.75" customHeight="1">
      <c r="I40" s="1"/>
      <c r="J40" s="112"/>
      <c r="K40" s="43" t="s">
        <v>211</v>
      </c>
      <c r="L40" s="45" t="s">
        <v>212</v>
      </c>
      <c r="M40" s="46"/>
      <c r="N40" s="47">
        <v>20</v>
      </c>
      <c r="O40" s="1"/>
    </row>
    <row r="41" spans="9:15" ht="15.75" customHeight="1">
      <c r="I41" s="66"/>
      <c r="J41" s="112"/>
      <c r="K41" s="43" t="s">
        <v>178</v>
      </c>
      <c r="L41" s="45" t="s">
        <v>216</v>
      </c>
      <c r="M41" s="46"/>
      <c r="N41" s="47">
        <v>30</v>
      </c>
      <c r="O41" s="1"/>
    </row>
    <row r="42" spans="9:15" ht="15.75" customHeight="1">
      <c r="I42" s="66"/>
      <c r="J42" s="113"/>
      <c r="K42" s="72" t="s">
        <v>186</v>
      </c>
      <c r="L42" s="73" t="s">
        <v>226</v>
      </c>
      <c r="M42" s="74"/>
      <c r="N42" s="75">
        <v>50</v>
      </c>
      <c r="O42" s="1"/>
    </row>
    <row r="43" spans="9:15" ht="15.75" customHeight="1">
      <c r="I43" s="1"/>
      <c r="J43" s="111" t="s">
        <v>105</v>
      </c>
      <c r="K43" s="29" t="s">
        <v>239</v>
      </c>
      <c r="L43" s="76" t="s">
        <v>241</v>
      </c>
      <c r="M43" s="77" t="s">
        <v>243</v>
      </c>
      <c r="N43" s="78"/>
      <c r="O43" s="1"/>
    </row>
    <row r="44" spans="9:15" ht="15.75" customHeight="1">
      <c r="I44" s="1"/>
      <c r="J44" s="112"/>
      <c r="K44" s="43" t="s">
        <v>248</v>
      </c>
      <c r="L44" s="70" t="s">
        <v>250</v>
      </c>
      <c r="M44" s="79" t="s">
        <v>243</v>
      </c>
      <c r="N44" s="80"/>
      <c r="O44" s="1"/>
    </row>
    <row r="45" spans="9:15" ht="15.75" customHeight="1">
      <c r="I45" s="1"/>
      <c r="J45" s="112"/>
      <c r="K45" s="43" t="s">
        <v>115</v>
      </c>
      <c r="L45" s="70" t="s">
        <v>257</v>
      </c>
      <c r="M45" s="79" t="s">
        <v>243</v>
      </c>
      <c r="N45" s="80"/>
      <c r="O45" s="1"/>
    </row>
    <row r="46" spans="9:15" ht="15.75" customHeight="1">
      <c r="I46" s="1"/>
      <c r="J46" s="112"/>
      <c r="K46" s="43" t="s">
        <v>136</v>
      </c>
      <c r="L46" s="70" t="s">
        <v>259</v>
      </c>
      <c r="M46" s="79" t="s">
        <v>243</v>
      </c>
      <c r="N46" s="80"/>
      <c r="O46" s="1"/>
    </row>
    <row r="47" spans="9:15" ht="15.75" customHeight="1">
      <c r="I47" s="1"/>
      <c r="J47" s="112"/>
      <c r="K47" s="43" t="s">
        <v>150</v>
      </c>
      <c r="L47" s="70" t="s">
        <v>260</v>
      </c>
      <c r="M47" s="79" t="s">
        <v>243</v>
      </c>
      <c r="N47" s="80"/>
      <c r="O47" s="1"/>
    </row>
    <row r="48" spans="9:15" ht="15.75" customHeight="1">
      <c r="I48" s="1"/>
      <c r="J48" s="112"/>
      <c r="K48" s="43" t="s">
        <v>261</v>
      </c>
      <c r="L48" s="70" t="s">
        <v>262</v>
      </c>
      <c r="M48" s="79" t="s">
        <v>243</v>
      </c>
      <c r="N48" s="80"/>
      <c r="O48" s="1"/>
    </row>
    <row r="49" spans="10:14" ht="15.75" customHeight="1">
      <c r="J49" s="112"/>
      <c r="K49" s="43" t="s">
        <v>263</v>
      </c>
      <c r="L49" s="70" t="s">
        <v>264</v>
      </c>
      <c r="M49" s="79" t="s">
        <v>243</v>
      </c>
      <c r="N49" s="80"/>
    </row>
    <row r="50" spans="10:14" ht="15.75" customHeight="1">
      <c r="J50" s="112"/>
      <c r="K50" s="43" t="s">
        <v>265</v>
      </c>
      <c r="L50" s="70" t="s">
        <v>266</v>
      </c>
      <c r="M50" s="79" t="s">
        <v>243</v>
      </c>
      <c r="N50" s="80"/>
    </row>
    <row r="51" spans="10:14" ht="15.75" customHeight="1">
      <c r="J51" s="112"/>
      <c r="K51" s="43" t="s">
        <v>160</v>
      </c>
      <c r="L51" s="70" t="s">
        <v>267</v>
      </c>
      <c r="M51" s="79" t="s">
        <v>243</v>
      </c>
      <c r="N51" s="80"/>
    </row>
    <row r="52" spans="10:14" ht="15.75" customHeight="1">
      <c r="J52" s="112"/>
      <c r="K52" s="43" t="s">
        <v>269</v>
      </c>
      <c r="L52" s="70" t="s">
        <v>271</v>
      </c>
      <c r="M52" s="79" t="s">
        <v>243</v>
      </c>
      <c r="N52" s="80"/>
    </row>
    <row r="53" spans="10:14" ht="15.75" customHeight="1">
      <c r="J53" s="113"/>
      <c r="K53" s="59" t="s">
        <v>272</v>
      </c>
      <c r="L53" s="82" t="s">
        <v>273</v>
      </c>
      <c r="M53" s="84" t="s">
        <v>243</v>
      </c>
      <c r="N53" s="85"/>
    </row>
    <row r="54" spans="10:14" ht="15.75" customHeight="1"/>
    <row r="55" spans="10:14" ht="15.75" customHeight="1">
      <c r="J55" s="1"/>
      <c r="K55" s="86"/>
      <c r="L55" s="86"/>
      <c r="M55" s="1"/>
      <c r="N55" s="1"/>
    </row>
    <row r="56" spans="10:14" ht="15.75" customHeight="1">
      <c r="J56" s="1"/>
      <c r="K56" s="87"/>
      <c r="L56" s="87"/>
      <c r="M56" s="1"/>
      <c r="N56" s="1"/>
    </row>
    <row r="57" spans="10:14" ht="15.75" customHeight="1">
      <c r="J57" s="1"/>
      <c r="K57" s="87"/>
      <c r="L57" s="87"/>
      <c r="M57" s="1"/>
      <c r="N57" s="1"/>
    </row>
    <row r="58" spans="10:14" ht="15.75" customHeight="1">
      <c r="J58" s="1"/>
      <c r="K58" s="87"/>
      <c r="L58" s="87"/>
      <c r="M58" s="1"/>
      <c r="N58" s="1"/>
    </row>
    <row r="59" spans="10:14" ht="15.75" customHeight="1">
      <c r="J59" s="1"/>
      <c r="K59" s="86"/>
      <c r="L59" s="86"/>
      <c r="M59" s="1"/>
      <c r="N59" s="1"/>
    </row>
    <row r="60" spans="10:14" ht="15.75" customHeight="1">
      <c r="J60" s="1"/>
      <c r="K60" s="86"/>
      <c r="L60" s="86"/>
      <c r="M60" s="1"/>
      <c r="N60" s="1"/>
    </row>
    <row r="61" spans="10:14" ht="15.75" customHeight="1">
      <c r="J61" s="1"/>
      <c r="K61" s="87"/>
      <c r="L61" s="87"/>
      <c r="M61" s="1"/>
      <c r="N61" s="1"/>
    </row>
    <row r="62" spans="10:14" ht="15.75" customHeight="1">
      <c r="J62" s="1"/>
      <c r="K62" s="87"/>
      <c r="L62" s="87"/>
      <c r="M62" s="1"/>
      <c r="N62" s="1"/>
    </row>
    <row r="63" spans="10:14" ht="15.75" customHeight="1">
      <c r="J63" s="1"/>
      <c r="K63" s="88"/>
      <c r="L63" s="88"/>
      <c r="M63" s="1"/>
      <c r="N63" s="1"/>
    </row>
    <row r="64" spans="10:1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5:A7"/>
    <mergeCell ref="B8:C8"/>
    <mergeCell ref="D8:G8"/>
    <mergeCell ref="B9:C9"/>
    <mergeCell ref="D9:G9"/>
    <mergeCell ref="J4:J19"/>
    <mergeCell ref="J20:J42"/>
    <mergeCell ref="J43:J53"/>
    <mergeCell ref="J2:N2"/>
    <mergeCell ref="D4:G4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1" width="22" customWidth="1"/>
    <col min="2" max="2" width="42" customWidth="1"/>
    <col min="3" max="3" width="14" customWidth="1"/>
    <col min="4" max="4" width="16" customWidth="1"/>
    <col min="5" max="5" width="42" customWidth="1"/>
    <col min="6" max="6" width="2" customWidth="1"/>
    <col min="7" max="7" width="10" customWidth="1"/>
    <col min="8" max="8" width="20" customWidth="1"/>
    <col min="9" max="9" width="42" customWidth="1"/>
    <col min="10" max="26" width="8.7109375" customWidth="1"/>
  </cols>
  <sheetData>
    <row r="1" spans="1:9" ht="27.75" customHeight="1">
      <c r="A1" s="4" t="s">
        <v>3</v>
      </c>
      <c r="B1" s="4" t="s">
        <v>5</v>
      </c>
      <c r="C1" s="4" t="s">
        <v>6</v>
      </c>
      <c r="D1" s="4" t="s">
        <v>7</v>
      </c>
      <c r="E1" s="4" t="s">
        <v>8</v>
      </c>
      <c r="G1" s="6" t="s">
        <v>9</v>
      </c>
      <c r="H1" s="8" t="s">
        <v>10</v>
      </c>
    </row>
    <row r="2" spans="1:9">
      <c r="A2" s="10" t="s">
        <v>11</v>
      </c>
      <c r="B2" s="12" t="s">
        <v>14</v>
      </c>
      <c r="C2" s="10" t="b">
        <f t="array" ref="C2">IFERROR(INDEX('grille indemnité'!$M$4:$M$53,MATCH(B2,'grille indemnité'!$K$4:$K$53,0))="irréparable",FALSE())</f>
        <v>0</v>
      </c>
      <c r="D2" s="30">
        <f t="array" ref="D2">IFERROR(INDEX('grille indemnité'!$N$4:$N$53,MATCH(B2,'grille indemnité'!$K$4:$K$53,0)),0)</f>
        <v>40</v>
      </c>
      <c r="E2" s="32"/>
      <c r="G2" s="10" t="s">
        <v>52</v>
      </c>
      <c r="H2" s="34">
        <v>0</v>
      </c>
      <c r="I2" s="32"/>
    </row>
    <row r="3" spans="1:9">
      <c r="A3" s="35" t="s">
        <v>53</v>
      </c>
      <c r="B3" s="37" t="s">
        <v>55</v>
      </c>
      <c r="C3" s="35" t="b">
        <f t="array" ref="C3">IFERROR(INDEX('grille indemnité'!$M$4:$M$53,MATCH(B3,'grille indemnité'!$K$4:$K$53,0))="irréparable",FALSE())</f>
        <v>0</v>
      </c>
      <c r="D3" s="48">
        <f t="array" ref="D3">IFERROR(INDEX('grille indemnité'!$N$4:$N$53,MATCH(B3,'grille indemnité'!$K$4:$K$53,0)),0)</f>
        <v>30</v>
      </c>
      <c r="E3" s="50"/>
      <c r="G3" s="10" t="s">
        <v>76</v>
      </c>
      <c r="H3" s="34">
        <v>0</v>
      </c>
      <c r="I3" s="32"/>
    </row>
    <row r="4" spans="1:9">
      <c r="A4" s="10" t="s">
        <v>79</v>
      </c>
      <c r="B4" s="12" t="s">
        <v>81</v>
      </c>
      <c r="C4" s="10" t="b">
        <f t="array" ref="C4">IFERROR(INDEX('grille indemnité'!$M$4:$M$53,MATCH(B4,'grille indemnité'!$K$4:$K$53,0))="irréparable",FALSE())</f>
        <v>0</v>
      </c>
      <c r="D4" s="30">
        <f t="array" ref="D4">IFERROR(INDEX('grille indemnité'!$N$4:$N$53,MATCH(B4,'grille indemnité'!$K$4:$K$53,0)),0)</f>
        <v>30</v>
      </c>
      <c r="E4" s="32"/>
      <c r="G4" s="10" t="s">
        <v>91</v>
      </c>
      <c r="H4" s="34">
        <v>0.2</v>
      </c>
      <c r="I4" s="32"/>
    </row>
    <row r="5" spans="1:9">
      <c r="A5" s="10" t="s">
        <v>92</v>
      </c>
      <c r="B5" s="12" t="s">
        <v>94</v>
      </c>
      <c r="C5" s="10" t="b">
        <f t="array" ref="C5">IFERROR(INDEX('grille indemnité'!$M$4:$M$53,MATCH(B5,'grille indemnité'!$K$4:$K$53,0))="irréparable",FALSE())</f>
        <v>0</v>
      </c>
      <c r="D5" s="30">
        <f t="array" ref="D5">IFERROR(INDEX('grille indemnité'!$N$4:$N$53,MATCH(B5,'grille indemnité'!$K$4:$K$53,0)),0)</f>
        <v>50</v>
      </c>
      <c r="E5" s="32"/>
      <c r="G5" s="10" t="s">
        <v>112</v>
      </c>
      <c r="H5" s="34">
        <v>0.4</v>
      </c>
      <c r="I5" s="32"/>
    </row>
    <row r="6" spans="1:9">
      <c r="A6" s="35" t="s">
        <v>114</v>
      </c>
      <c r="B6" s="37" t="s">
        <v>115</v>
      </c>
      <c r="C6" s="35" t="b">
        <f t="array" ref="C6">IFERROR(INDEX('grille indemnité'!$M$4:$M$53,MATCH(B6,'grille indemnité'!$K$4:$K$53,0))="irréparable",FALSE())</f>
        <v>1</v>
      </c>
      <c r="D6" s="48">
        <f t="array" ref="D6">IFERROR(INDEX('grille indemnité'!$N$4:$N$53,MATCH(B6,'grille indemnité'!$K$4:$K$53,0)),0)</f>
        <v>0</v>
      </c>
      <c r="E6" s="50"/>
      <c r="G6" s="35" t="s">
        <v>123</v>
      </c>
      <c r="H6" s="57">
        <v>0.7</v>
      </c>
      <c r="I6" s="50"/>
    </row>
    <row r="7" spans="1:9">
      <c r="A7" s="10" t="s">
        <v>124</v>
      </c>
      <c r="B7" s="12" t="s">
        <v>129</v>
      </c>
      <c r="C7" s="10" t="b">
        <f t="array" ref="C7">IFERROR(INDEX('grille indemnité'!$M$4:$M$53,MATCH(B7,'grille indemnité'!$K$4:$K$53,0))="irréparable",FALSE())</f>
        <v>0</v>
      </c>
      <c r="D7" s="30">
        <f t="array" ref="D7">IFERROR(INDEX('grille indemnité'!$N$4:$N$53,MATCH(B7,'grille indemnité'!$K$4:$K$53,0)),0)</f>
        <v>50</v>
      </c>
      <c r="E7" s="32"/>
    </row>
    <row r="8" spans="1:9">
      <c r="A8" s="10" t="s">
        <v>135</v>
      </c>
      <c r="B8" s="12" t="s">
        <v>136</v>
      </c>
      <c r="C8" s="10" t="b">
        <f t="array" ref="C8">IFERROR(INDEX('grille indemnité'!$M$4:$M$53,MATCH(B8,'grille indemnité'!$K$4:$K$53,0))="irréparable",FALSE())</f>
        <v>1</v>
      </c>
      <c r="D8" s="30">
        <f t="array" ref="D8">IFERROR(INDEX('grille indemnité'!$N$4:$N$53,MATCH(B8,'grille indemnité'!$K$4:$K$53,0)),0)</f>
        <v>0</v>
      </c>
      <c r="E8" s="32"/>
    </row>
    <row r="9" spans="1:9">
      <c r="A9" s="10" t="s">
        <v>143</v>
      </c>
      <c r="B9" s="12" t="s">
        <v>144</v>
      </c>
      <c r="C9" s="10" t="b">
        <f t="array" ref="C9">IFERROR(INDEX('grille indemnité'!$M$4:$M$53,MATCH(B9,'grille indemnité'!$K$4:$K$53,0))="irréparable",FALSE())</f>
        <v>0</v>
      </c>
      <c r="D9" s="30">
        <f t="array" ref="D9">IFERROR(INDEX('grille indemnité'!$N$4:$N$53,MATCH(B9,'grille indemnité'!$K$4:$K$53,0)),0)</f>
        <v>20</v>
      </c>
      <c r="E9" s="32"/>
    </row>
    <row r="10" spans="1:9">
      <c r="A10" s="10" t="s">
        <v>149</v>
      </c>
      <c r="B10" s="12" t="s">
        <v>150</v>
      </c>
      <c r="C10" s="10" t="b">
        <f t="array" ref="C10">IFERROR(INDEX('grille indemnité'!$M$4:$M$53,MATCH(B10,'grille indemnité'!$K$4:$K$53,0))="irréparable",FALSE())</f>
        <v>1</v>
      </c>
      <c r="D10" s="30">
        <f t="array" ref="D10">IFERROR(INDEX('grille indemnité'!$N$4:$N$53,MATCH(B10,'grille indemnité'!$K$4:$K$53,0)),0)</f>
        <v>0</v>
      </c>
      <c r="E10" s="32"/>
    </row>
    <row r="11" spans="1:9">
      <c r="A11" s="10" t="s">
        <v>153</v>
      </c>
      <c r="B11" s="12" t="s">
        <v>144</v>
      </c>
      <c r="C11" s="10" t="b">
        <f t="array" ref="C11">IFERROR(INDEX('grille indemnité'!$M$4:$M$53,MATCH(B11,'grille indemnité'!$K$4:$K$53,0))="irréparable",FALSE())</f>
        <v>0</v>
      </c>
      <c r="D11" s="30">
        <f t="array" ref="D11">IFERROR(INDEX('grille indemnité'!$N$4:$N$53,MATCH(B11,'grille indemnité'!$K$4:$K$53,0)),0)</f>
        <v>20</v>
      </c>
      <c r="E11" s="32"/>
    </row>
    <row r="12" spans="1:9">
      <c r="A12" s="10" t="s">
        <v>159</v>
      </c>
      <c r="B12" s="12" t="s">
        <v>160</v>
      </c>
      <c r="C12" s="10" t="b">
        <f t="array" ref="C12">IFERROR(INDEX('grille indemnité'!$M$4:$M$53,MATCH(B12,'grille indemnité'!$K$4:$K$53,0))="irréparable",FALSE())</f>
        <v>1</v>
      </c>
      <c r="D12" s="30">
        <f t="array" ref="D12">IFERROR(INDEX('grille indemnité'!$N$4:$N$53,MATCH(B12,'grille indemnité'!$K$4:$K$53,0)),0)</f>
        <v>0</v>
      </c>
      <c r="E12" s="32"/>
    </row>
    <row r="13" spans="1:9">
      <c r="A13" s="35" t="s">
        <v>165</v>
      </c>
      <c r="B13" s="37" t="s">
        <v>115</v>
      </c>
      <c r="C13" s="35" t="b">
        <f t="array" ref="C13">IFERROR(INDEX('grille indemnité'!$M$4:$M$53,MATCH(B13,'grille indemnité'!$K$4:$K$53,0))="irréparable",FALSE())</f>
        <v>1</v>
      </c>
      <c r="D13" s="48">
        <f t="array" ref="D13">IFERROR(INDEX('grille indemnité'!$N$4:$N$53,MATCH(B13,'grille indemnité'!$K$4:$K$53,0)),0)</f>
        <v>0</v>
      </c>
      <c r="E13" s="50"/>
    </row>
    <row r="14" spans="1:9">
      <c r="A14" s="10" t="s">
        <v>172</v>
      </c>
      <c r="B14" s="12" t="s">
        <v>173</v>
      </c>
      <c r="C14" s="10" t="b">
        <f>FALSE()</f>
        <v>0</v>
      </c>
      <c r="D14" s="67">
        <v>15</v>
      </c>
      <c r="E14" s="32"/>
    </row>
    <row r="15" spans="1:9">
      <c r="A15" s="10" t="s">
        <v>177</v>
      </c>
      <c r="B15" s="12" t="s">
        <v>178</v>
      </c>
      <c r="C15" s="10" t="b">
        <f t="array" ref="C15">IFERROR(INDEX('grille indemnité'!$M$4:$M$53,MATCH(B15,'grille indemnité'!$K$4:$K$53,0))="irréparable",FALSE())</f>
        <v>0</v>
      </c>
      <c r="D15" s="30">
        <f t="array" ref="D15">IFERROR(INDEX('grille indemnité'!$N$4:$N$53,MATCH(B15,'grille indemnité'!$K$4:$K$53,0)),0)</f>
        <v>30</v>
      </c>
      <c r="E15" s="32"/>
    </row>
    <row r="16" spans="1:9">
      <c r="A16" s="10" t="s">
        <v>185</v>
      </c>
      <c r="B16" s="12" t="s">
        <v>186</v>
      </c>
      <c r="C16" s="10" t="b">
        <f t="array" ref="C16">IFERROR(INDEX('grille indemnité'!$M$4:$M$53,MATCH(B16,'grille indemnité'!$K$4:$K$53,0))="irréparable",FALSE())</f>
        <v>0</v>
      </c>
      <c r="D16" s="30">
        <f t="array" ref="D16">IFERROR(INDEX('grille indemnité'!$N$4:$N$53,MATCH(B16,'grille indemnité'!$K$4:$K$53,0)),0)</f>
        <v>50</v>
      </c>
      <c r="E16" s="32"/>
    </row>
    <row r="18" spans="1:5">
      <c r="A18" s="109"/>
      <c r="B18" s="110"/>
      <c r="C18" s="110"/>
      <c r="D18" s="110"/>
      <c r="E18" s="110"/>
    </row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8:E18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Z100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ColWidth="14.42578125" defaultRowHeight="15" customHeight="1"/>
  <cols>
    <col min="1" max="1" width="10" customWidth="1"/>
    <col min="2" max="2" width="14" customWidth="1"/>
    <col min="3" max="3" width="8" customWidth="1"/>
    <col min="4" max="4" width="57.28515625" customWidth="1"/>
    <col min="5" max="5" width="10" customWidth="1"/>
    <col min="6" max="6" width="22" customWidth="1"/>
    <col min="7" max="7" width="8" customWidth="1"/>
    <col min="8" max="8" width="17.7109375" customWidth="1"/>
    <col min="9" max="11" width="12" customWidth="1"/>
    <col min="12" max="12" width="15.85546875" customWidth="1"/>
    <col min="13" max="16" width="6.28515625" customWidth="1"/>
    <col min="17" max="21" width="7.28515625" customWidth="1"/>
    <col min="22" max="22" width="14" customWidth="1"/>
    <col min="23" max="23" width="40" hidden="1" customWidth="1"/>
    <col min="24" max="26" width="8.7109375" customWidth="1"/>
  </cols>
  <sheetData>
    <row r="1" spans="1:26" ht="39.75" customHeight="1">
      <c r="A1" s="4" t="s">
        <v>214</v>
      </c>
      <c r="B1" s="4" t="s">
        <v>217</v>
      </c>
      <c r="C1" s="4" t="s">
        <v>17</v>
      </c>
      <c r="D1" s="4" t="s">
        <v>221</v>
      </c>
      <c r="E1" s="71" t="s">
        <v>223</v>
      </c>
      <c r="F1" s="4" t="s">
        <v>225</v>
      </c>
      <c r="G1" s="4" t="s">
        <v>227</v>
      </c>
      <c r="H1" s="4" t="s">
        <v>229</v>
      </c>
      <c r="I1" s="4" t="s">
        <v>231</v>
      </c>
      <c r="J1" s="4" t="s">
        <v>232</v>
      </c>
      <c r="K1" s="4" t="s">
        <v>234</v>
      </c>
      <c r="L1" s="4" t="s">
        <v>235</v>
      </c>
      <c r="M1" s="71" t="s">
        <v>236</v>
      </c>
      <c r="N1" s="71" t="s">
        <v>237</v>
      </c>
      <c r="O1" s="71" t="s">
        <v>238</v>
      </c>
      <c r="P1" s="4" t="s">
        <v>240</v>
      </c>
      <c r="Q1" s="4" t="s">
        <v>242</v>
      </c>
      <c r="R1" s="4" t="s">
        <v>244</v>
      </c>
      <c r="S1" s="4" t="s">
        <v>245</v>
      </c>
      <c r="T1" s="4" t="s">
        <v>246</v>
      </c>
      <c r="U1" s="4" t="s">
        <v>247</v>
      </c>
      <c r="V1" s="4" t="s">
        <v>249</v>
      </c>
      <c r="W1" s="4" t="s">
        <v>251</v>
      </c>
    </row>
    <row r="2" spans="1:26" hidden="1">
      <c r="A2" s="10" t="s">
        <v>252</v>
      </c>
      <c r="B2" s="10" t="s">
        <v>253</v>
      </c>
      <c r="C2" s="10" t="s">
        <v>36</v>
      </c>
      <c r="D2" s="10" t="s">
        <v>255</v>
      </c>
      <c r="E2" s="81" t="s">
        <v>91</v>
      </c>
      <c r="F2" s="10" t="s">
        <v>258</v>
      </c>
      <c r="G2" s="10" t="s">
        <v>78</v>
      </c>
      <c r="H2" s="10" t="s">
        <v>107</v>
      </c>
      <c r="I2" s="12" t="s">
        <v>39</v>
      </c>
      <c r="J2" s="12" t="s">
        <v>40</v>
      </c>
      <c r="K2" s="12" t="s">
        <v>42</v>
      </c>
      <c r="L2" s="83">
        <f>IF(SUMPRODUCT(('cotation préalable'!$C$5:$C$15=I2)*('cotation préalable'!$D$5:$D$15=J2)*('cotation préalable'!$E$5:$E$15=K2))=0,"Non cote",SUMPRODUCT(('cotation préalable'!$C$5:$C$15=I2)*('cotation préalable'!$D$5:$D$15=J2)*('cotation préalable'!$E$5:$E$15=K2)*'cotation préalable'!$H$5:$H$15)/SUMPRODUCT(('cotation préalable'!$C$5:$C$15=I2)*('cotation préalable'!$D$5:$D$15=J2)*('cotation préalable'!$E$5:$E$15=K2)))</f>
        <v>186.05883912006362</v>
      </c>
      <c r="M2" s="81" t="s">
        <v>177</v>
      </c>
      <c r="N2" s="81"/>
      <c r="O2" s="81"/>
      <c r="P2" s="10" t="b">
        <f t="array" ref="P2">OR(IFERROR(INDEX('Mapping pannes'!$C$2:$C$16,MATCH(M2,'Mapping pannes'!$A$2:$A$16,0)),FALSE()),IFERROR(INDEX('Mapping pannes'!$C$2:$C$16,MATCH(N2,'Mapping pannes'!$A$2:$A$16,0)),FALSE()),IFERROR(INDEX('Mapping pannes'!$C$2:$C$16,MATCH(O2,'Mapping pannes'!$A$2:$A$16,0)),FALSE()))</f>
        <v>0</v>
      </c>
      <c r="Q2" s="30">
        <f t="array" ref="Q2">IFERROR(INDEX('Mapping pannes'!$D$2:$D$16,MATCH(M2,'Mapping pannes'!$A$2:$A$16,0)),0)+IFERROR(INDEX('Mapping pannes'!$D$2:$D$16,MATCH(N2,'Mapping pannes'!$A$2:$A$16,0)),0)+IFERROR(INDEX('Mapping pannes'!$D$2:$D$16,MATCH(O2,'Mapping pannes'!$A$2:$A$16,0)),0)</f>
        <v>30</v>
      </c>
      <c r="R2" s="83">
        <f t="shared" ref="R2:R114" si="0">IF(NOT(ISNUMBER(L2)),"Non calculable",IF(P2,L2,MIN(L2,Q2)))</f>
        <v>30</v>
      </c>
      <c r="S2" s="83">
        <f t="shared" ref="S2:S131" si="1">IF(NOT(ISNUMBER(L2)),"Non calculable",MAX(0,L2-R2))</f>
        <v>156.05883912006362</v>
      </c>
      <c r="T2" s="89">
        <f>IFERROR(VLOOKUP(E2,'Mapping pannes'!$G$2:$H$6,2,FALSE()),"")</f>
        <v>0.2</v>
      </c>
      <c r="U2" s="83">
        <f t="shared" ref="U2:U131" si="2">IF(OR(NOT(ISNUMBER(L2)),T2=""),"Non calculable",L2*T2)</f>
        <v>37.211767824012725</v>
      </c>
      <c r="V2" s="90">
        <f t="shared" ref="V2:V7" si="3">IF(OR(NOT(ISNUMBER(L2)),T2=""),"Non calculable",MAX(0,L2-R2-U2))</f>
        <v>118.8470712960509</v>
      </c>
      <c r="W2" s="91" t="str">
        <f t="array" ref="W2">TRIM(IF(NOT(ISNUMBER(L2)),"Modele non cote. ","")&amp;IF(T2="","Grade non reconnu pour decote esthetique. ","")&amp;IFERROR(INDEX('Mapping pannes'!$E$2:$E$16,MATCH(M2,'Mapping pannes'!$A$2:$A$16,0))&amp;" ","")&amp;IFERROR(INDEX('Mapping pannes'!$E$2:$E$16,MATCH(N2,'Mapping pannes'!$A$2:$A$16,0))&amp;" ","")&amp;IFERROR(INDEX('Mapping pannes'!$E$2:$E$16,MATCH(O2,'Mapping pannes'!$A$2:$A$16,0))&amp;" ",""))</f>
        <v/>
      </c>
    </row>
    <row r="3" spans="1:26" hidden="1">
      <c r="A3" s="10" t="s">
        <v>98</v>
      </c>
      <c r="B3" s="10" t="s">
        <v>100</v>
      </c>
      <c r="C3" s="10" t="s">
        <v>36</v>
      </c>
      <c r="D3" s="10" t="s">
        <v>104</v>
      </c>
      <c r="E3" s="81" t="s">
        <v>76</v>
      </c>
      <c r="F3" s="10" t="s">
        <v>106</v>
      </c>
      <c r="G3" s="10" t="s">
        <v>78</v>
      </c>
      <c r="H3" s="10" t="s">
        <v>107</v>
      </c>
      <c r="I3" s="12" t="s">
        <v>66</v>
      </c>
      <c r="J3" s="12" t="s">
        <v>40</v>
      </c>
      <c r="K3" s="12" t="s">
        <v>42</v>
      </c>
      <c r="L3" s="83">
        <f>IF(SUMPRODUCT(('cotation préalable'!$C$5:$C$15=I3)*('cotation préalable'!$D$5:$D$15=J3)*('cotation préalable'!$E$5:$E$15=K3))=0,"Non cote",SUMPRODUCT(('cotation préalable'!$C$5:$C$15=I3)*('cotation préalable'!$D$5:$D$15=J3)*('cotation préalable'!$E$5:$E$15=K3)*'cotation préalable'!$H$5:$H$15)/SUMPRODUCT(('cotation préalable'!$C$5:$C$15=I3)*('cotation préalable'!$D$5:$D$15=J3)*('cotation préalable'!$E$5:$E$15=K3)))</f>
        <v>151.60349854227405</v>
      </c>
      <c r="M3" s="81" t="s">
        <v>11</v>
      </c>
      <c r="N3" s="81"/>
      <c r="O3" s="81"/>
      <c r="P3" s="10" t="b">
        <f t="array" ref="P3">OR(IFERROR(INDEX('Mapping pannes'!$C$2:$C$16,MATCH(M3,'Mapping pannes'!$A$2:$A$16,0)),FALSE()),IFERROR(INDEX('Mapping pannes'!$C$2:$C$16,MATCH(N3,'Mapping pannes'!$A$2:$A$16,0)),FALSE()),IFERROR(INDEX('Mapping pannes'!$C$2:$C$16,MATCH(O3,'Mapping pannes'!$A$2:$A$16,0)),FALSE()))</f>
        <v>0</v>
      </c>
      <c r="Q3" s="30">
        <f t="array" ref="Q3">IFERROR(INDEX('Mapping pannes'!$D$2:$D$16,MATCH(M3,'Mapping pannes'!$A$2:$A$16,0)),0)+IFERROR(INDEX('Mapping pannes'!$D$2:$D$16,MATCH(N3,'Mapping pannes'!$A$2:$A$16,0)),0)+IFERROR(INDEX('Mapping pannes'!$D$2:$D$16,MATCH(O3,'Mapping pannes'!$A$2:$A$16,0)),0)</f>
        <v>40</v>
      </c>
      <c r="R3" s="83">
        <f t="shared" si="0"/>
        <v>40</v>
      </c>
      <c r="S3" s="83">
        <f t="shared" si="1"/>
        <v>111.60349854227405</v>
      </c>
      <c r="T3" s="89">
        <f>IFERROR(VLOOKUP(E3,'Mapping pannes'!$G$2:$H$6,2,FALSE()),"")</f>
        <v>0</v>
      </c>
      <c r="U3" s="83">
        <f t="shared" si="2"/>
        <v>0</v>
      </c>
      <c r="V3" s="90">
        <f t="shared" si="3"/>
        <v>111.60349854227405</v>
      </c>
      <c r="W3" s="91" t="str">
        <f t="array" ref="W3">TRIM(IF(NOT(ISNUMBER(L3)),"Modele non cote. ","")&amp;IF(T3="","Grade non reconnu pour decote esthetique. ","")&amp;IFERROR(INDEX('Mapping pannes'!$E$2:$E$16,MATCH(M3,'Mapping pannes'!$A$2:$A$16,0))&amp;" ","")&amp;IFERROR(INDEX('Mapping pannes'!$E$2:$E$16,MATCH(N3,'Mapping pannes'!$A$2:$A$16,0))&amp;" ","")&amp;IFERROR(INDEX('Mapping pannes'!$E$2:$E$16,MATCH(O3,'Mapping pannes'!$A$2:$A$16,0))&amp;" ",""))</f>
        <v/>
      </c>
    </row>
    <row r="4" spans="1:26" hidden="1">
      <c r="A4" s="10" t="s">
        <v>254</v>
      </c>
      <c r="B4" s="10" t="s">
        <v>256</v>
      </c>
      <c r="C4" s="10" t="s">
        <v>36</v>
      </c>
      <c r="D4" s="10" t="s">
        <v>104</v>
      </c>
      <c r="E4" s="81" t="s">
        <v>76</v>
      </c>
      <c r="F4" s="10" t="s">
        <v>106</v>
      </c>
      <c r="G4" s="10" t="s">
        <v>78</v>
      </c>
      <c r="H4" s="10" t="s">
        <v>107</v>
      </c>
      <c r="I4" s="12" t="s">
        <v>66</v>
      </c>
      <c r="J4" s="12" t="s">
        <v>40</v>
      </c>
      <c r="K4" s="12" t="s">
        <v>42</v>
      </c>
      <c r="L4" s="83">
        <f>IF(SUMPRODUCT(('cotation préalable'!$C$5:$C$15=I4)*('cotation préalable'!$D$5:$D$15=J4)*('cotation préalable'!$E$5:$E$15=K4))=0,"Non cote",SUMPRODUCT(('cotation préalable'!$C$5:$C$15=I4)*('cotation préalable'!$D$5:$D$15=J4)*('cotation préalable'!$E$5:$E$15=K4)*'cotation préalable'!$H$5:$H$15)/SUMPRODUCT(('cotation préalable'!$C$5:$C$15=I4)*('cotation préalable'!$D$5:$D$15=J4)*('cotation préalable'!$E$5:$E$15=K4)))</f>
        <v>151.60349854227405</v>
      </c>
      <c r="M4" s="81" t="s">
        <v>11</v>
      </c>
      <c r="N4" s="81"/>
      <c r="O4" s="81"/>
      <c r="P4" s="10" t="b">
        <f t="array" ref="P4">OR(IFERROR(INDEX('Mapping pannes'!$C$2:$C$16,MATCH(M4,'Mapping pannes'!$A$2:$A$16,0)),FALSE()),IFERROR(INDEX('Mapping pannes'!$C$2:$C$16,MATCH(N4,'Mapping pannes'!$A$2:$A$16,0)),FALSE()),IFERROR(INDEX('Mapping pannes'!$C$2:$C$16,MATCH(O4,'Mapping pannes'!$A$2:$A$16,0)),FALSE()))</f>
        <v>0</v>
      </c>
      <c r="Q4" s="30">
        <f t="array" ref="Q4">IFERROR(INDEX('Mapping pannes'!$D$2:$D$16,MATCH(M4,'Mapping pannes'!$A$2:$A$16,0)),0)+IFERROR(INDEX('Mapping pannes'!$D$2:$D$16,MATCH(N4,'Mapping pannes'!$A$2:$A$16,0)),0)+IFERROR(INDEX('Mapping pannes'!$D$2:$D$16,MATCH(O4,'Mapping pannes'!$A$2:$A$16,0)),0)</f>
        <v>40</v>
      </c>
      <c r="R4" s="83">
        <f t="shared" si="0"/>
        <v>40</v>
      </c>
      <c r="S4" s="83">
        <f t="shared" si="1"/>
        <v>111.60349854227405</v>
      </c>
      <c r="T4" s="89">
        <f>IFERROR(VLOOKUP(E4,'Mapping pannes'!$G$2:$H$6,2,FALSE()),"")</f>
        <v>0</v>
      </c>
      <c r="U4" s="83">
        <f t="shared" si="2"/>
        <v>0</v>
      </c>
      <c r="V4" s="90">
        <f t="shared" si="3"/>
        <v>111.60349854227405</v>
      </c>
      <c r="W4" s="91" t="str">
        <f t="array" ref="W4">TRIM(IF(NOT(ISNUMBER(L4)),"Modele non cote. ","")&amp;IF(T4="","Grade non reconnu pour decote esthetique. ","")&amp;IFERROR(INDEX('Mapping pannes'!$E$2:$E$16,MATCH(M4,'Mapping pannes'!$A$2:$A$16,0))&amp;" ","")&amp;IFERROR(INDEX('Mapping pannes'!$E$2:$E$16,MATCH(N4,'Mapping pannes'!$A$2:$A$16,0))&amp;" ","")&amp;IFERROR(INDEX('Mapping pannes'!$E$2:$E$16,MATCH(O4,'Mapping pannes'!$A$2:$A$16,0))&amp;" ",""))</f>
        <v/>
      </c>
    </row>
    <row r="5" spans="1:26" hidden="1">
      <c r="A5" s="10" t="s">
        <v>139</v>
      </c>
      <c r="B5" s="10" t="s">
        <v>142</v>
      </c>
      <c r="C5" s="10" t="s">
        <v>36</v>
      </c>
      <c r="D5" s="10" t="s">
        <v>104</v>
      </c>
      <c r="E5" s="81" t="s">
        <v>91</v>
      </c>
      <c r="F5" s="10" t="s">
        <v>106</v>
      </c>
      <c r="G5" s="10" t="s">
        <v>78</v>
      </c>
      <c r="H5" s="10" t="s">
        <v>107</v>
      </c>
      <c r="I5" s="12" t="s">
        <v>66</v>
      </c>
      <c r="J5" s="12" t="s">
        <v>40</v>
      </c>
      <c r="K5" s="12" t="s">
        <v>42</v>
      </c>
      <c r="L5" s="83">
        <f>IF(SUMPRODUCT(('cotation préalable'!$C$5:$C$15=I5)*('cotation préalable'!$D$5:$D$15=J5)*('cotation préalable'!$E$5:$E$15=K5))=0,"Non cote",SUMPRODUCT(('cotation préalable'!$C$5:$C$15=I5)*('cotation préalable'!$D$5:$D$15=J5)*('cotation préalable'!$E$5:$E$15=K5)*'cotation préalable'!$H$5:$H$15)/SUMPRODUCT(('cotation préalable'!$C$5:$C$15=I5)*('cotation préalable'!$D$5:$D$15=J5)*('cotation préalable'!$E$5:$E$15=K5)))</f>
        <v>151.60349854227405</v>
      </c>
      <c r="M5" s="81" t="s">
        <v>11</v>
      </c>
      <c r="N5" s="81"/>
      <c r="O5" s="81"/>
      <c r="P5" s="10" t="b">
        <f t="array" ref="P5">OR(IFERROR(INDEX('Mapping pannes'!$C$2:$C$16,MATCH(M5,'Mapping pannes'!$A$2:$A$16,0)),FALSE()),IFERROR(INDEX('Mapping pannes'!$C$2:$C$16,MATCH(N5,'Mapping pannes'!$A$2:$A$16,0)),FALSE()),IFERROR(INDEX('Mapping pannes'!$C$2:$C$16,MATCH(O5,'Mapping pannes'!$A$2:$A$16,0)),FALSE()))</f>
        <v>0</v>
      </c>
      <c r="Q5" s="30">
        <f t="array" ref="Q5">IFERROR(INDEX('Mapping pannes'!$D$2:$D$16,MATCH(M5,'Mapping pannes'!$A$2:$A$16,0)),0)+IFERROR(INDEX('Mapping pannes'!$D$2:$D$16,MATCH(N5,'Mapping pannes'!$A$2:$A$16,0)),0)+IFERROR(INDEX('Mapping pannes'!$D$2:$D$16,MATCH(O5,'Mapping pannes'!$A$2:$A$16,0)),0)</f>
        <v>40</v>
      </c>
      <c r="R5" s="83">
        <f t="shared" si="0"/>
        <v>40</v>
      </c>
      <c r="S5" s="83">
        <f t="shared" si="1"/>
        <v>111.60349854227405</v>
      </c>
      <c r="T5" s="89">
        <f>IFERROR(VLOOKUP(E5,'Mapping pannes'!$G$2:$H$6,2,FALSE()),"")</f>
        <v>0.2</v>
      </c>
      <c r="U5" s="83">
        <f t="shared" si="2"/>
        <v>30.320699708454811</v>
      </c>
      <c r="V5" s="90">
        <f t="shared" si="3"/>
        <v>81.282798833819243</v>
      </c>
      <c r="W5" s="91" t="str">
        <f t="array" ref="W5">TRIM(IF(NOT(ISNUMBER(L5)),"Modele non cote. ","")&amp;IF(T5="","Grade non reconnu pour decote esthetique. ","")&amp;IFERROR(INDEX('Mapping pannes'!$E$2:$E$16,MATCH(M5,'Mapping pannes'!$A$2:$A$16,0))&amp;" ","")&amp;IFERROR(INDEX('Mapping pannes'!$E$2:$E$16,MATCH(N5,'Mapping pannes'!$A$2:$A$16,0))&amp;" ","")&amp;IFERROR(INDEX('Mapping pannes'!$E$2:$E$16,MATCH(O5,'Mapping pannes'!$A$2:$A$16,0))&amp;" ",""))</f>
        <v/>
      </c>
    </row>
    <row r="6" spans="1:26" hidden="1">
      <c r="A6" s="10" t="s">
        <v>203</v>
      </c>
      <c r="B6" s="10" t="s">
        <v>205</v>
      </c>
      <c r="C6" s="10" t="s">
        <v>36</v>
      </c>
      <c r="D6" s="10" t="s">
        <v>104</v>
      </c>
      <c r="E6" s="81" t="s">
        <v>76</v>
      </c>
      <c r="F6" s="10" t="s">
        <v>106</v>
      </c>
      <c r="G6" s="10" t="s">
        <v>78</v>
      </c>
      <c r="H6" s="10" t="s">
        <v>107</v>
      </c>
      <c r="I6" s="12" t="s">
        <v>66</v>
      </c>
      <c r="J6" s="12" t="s">
        <v>40</v>
      </c>
      <c r="K6" s="12" t="s">
        <v>42</v>
      </c>
      <c r="L6" s="83">
        <f>IF(SUMPRODUCT(('cotation préalable'!$C$5:$C$15=I6)*('cotation préalable'!$D$5:$D$15=J6)*('cotation préalable'!$E$5:$E$15=K6))=0,"Non cote",SUMPRODUCT(('cotation préalable'!$C$5:$C$15=I6)*('cotation préalable'!$D$5:$D$15=J6)*('cotation préalable'!$E$5:$E$15=K6)*'cotation préalable'!$H$5:$H$15)/SUMPRODUCT(('cotation préalable'!$C$5:$C$15=I6)*('cotation préalable'!$D$5:$D$15=J6)*('cotation préalable'!$E$5:$E$15=K6)))</f>
        <v>151.60349854227405</v>
      </c>
      <c r="M6" s="81" t="s">
        <v>11</v>
      </c>
      <c r="N6" s="81" t="s">
        <v>79</v>
      </c>
      <c r="O6" s="81"/>
      <c r="P6" s="10" t="b">
        <f t="array" ref="P6">OR(IFERROR(INDEX('Mapping pannes'!$C$2:$C$16,MATCH(M6,'Mapping pannes'!$A$2:$A$16,0)),FALSE()),IFERROR(INDEX('Mapping pannes'!$C$2:$C$16,MATCH(N6,'Mapping pannes'!$A$2:$A$16,0)),FALSE()),IFERROR(INDEX('Mapping pannes'!$C$2:$C$16,MATCH(O6,'Mapping pannes'!$A$2:$A$16,0)),FALSE()))</f>
        <v>0</v>
      </c>
      <c r="Q6" s="30">
        <f t="array" ref="Q6">IFERROR(INDEX('Mapping pannes'!$D$2:$D$16,MATCH(M6,'Mapping pannes'!$A$2:$A$16,0)),0)+IFERROR(INDEX('Mapping pannes'!$D$2:$D$16,MATCH(N6,'Mapping pannes'!$A$2:$A$16,0)),0)+IFERROR(INDEX('Mapping pannes'!$D$2:$D$16,MATCH(O6,'Mapping pannes'!$A$2:$A$16,0)),0)</f>
        <v>70</v>
      </c>
      <c r="R6" s="83">
        <f t="shared" si="0"/>
        <v>70</v>
      </c>
      <c r="S6" s="83">
        <f t="shared" si="1"/>
        <v>81.603498542274053</v>
      </c>
      <c r="T6" s="89">
        <f>IFERROR(VLOOKUP(E6,'Mapping pannes'!$G$2:$H$6,2,FALSE()),"")</f>
        <v>0</v>
      </c>
      <c r="U6" s="83">
        <f t="shared" si="2"/>
        <v>0</v>
      </c>
      <c r="V6" s="90">
        <f t="shared" si="3"/>
        <v>81.603498542274053</v>
      </c>
      <c r="W6" s="91" t="str">
        <f t="array" ref="W6">TRIM(IF(NOT(ISNUMBER(L6)),"Modele non cote. ","")&amp;IF(T6="","Grade non reconnu pour decote esthetique. ","")&amp;IFERROR(INDEX('Mapping pannes'!$E$2:$E$16,MATCH(M6,'Mapping pannes'!$A$2:$A$16,0))&amp;" ","")&amp;IFERROR(INDEX('Mapping pannes'!$E$2:$E$16,MATCH(N6,'Mapping pannes'!$A$2:$A$16,0))&amp;" ","")&amp;IFERROR(INDEX('Mapping pannes'!$E$2:$E$16,MATCH(O6,'Mapping pannes'!$A$2:$A$16,0))&amp;" ",""))</f>
        <v/>
      </c>
    </row>
    <row r="7" spans="1:26" hidden="1">
      <c r="A7" s="10" t="s">
        <v>281</v>
      </c>
      <c r="B7" s="10" t="s">
        <v>282</v>
      </c>
      <c r="C7" s="10" t="s">
        <v>36</v>
      </c>
      <c r="D7" s="10" t="s">
        <v>104</v>
      </c>
      <c r="E7" s="81" t="s">
        <v>76</v>
      </c>
      <c r="F7" s="10" t="s">
        <v>106</v>
      </c>
      <c r="G7" s="10" t="s">
        <v>78</v>
      </c>
      <c r="H7" s="10" t="s">
        <v>107</v>
      </c>
      <c r="I7" s="12" t="s">
        <v>66</v>
      </c>
      <c r="J7" s="12" t="s">
        <v>40</v>
      </c>
      <c r="K7" s="12" t="s">
        <v>42</v>
      </c>
      <c r="L7" s="83">
        <f>IF(SUMPRODUCT(('cotation préalable'!$C$5:$C$15=I7)*('cotation préalable'!$D$5:$D$15=J7)*('cotation préalable'!$E$5:$E$15=K7))=0,"Non cote",SUMPRODUCT(('cotation préalable'!$C$5:$C$15=I7)*('cotation préalable'!$D$5:$D$15=J7)*('cotation préalable'!$E$5:$E$15=K7)*'cotation préalable'!$H$5:$H$15)/SUMPRODUCT(('cotation préalable'!$C$5:$C$15=I7)*('cotation préalable'!$D$5:$D$15=J7)*('cotation préalable'!$E$5:$E$15=K7)))</f>
        <v>151.60349854227405</v>
      </c>
      <c r="M7" s="81" t="s">
        <v>79</v>
      </c>
      <c r="N7" s="81"/>
      <c r="O7" s="81"/>
      <c r="P7" s="10" t="b">
        <f t="array" ref="P7">OR(IFERROR(INDEX('Mapping pannes'!$C$2:$C$16,MATCH(M7,'Mapping pannes'!$A$2:$A$16,0)),FALSE()),IFERROR(INDEX('Mapping pannes'!$C$2:$C$16,MATCH(N7,'Mapping pannes'!$A$2:$A$16,0)),FALSE()),IFERROR(INDEX('Mapping pannes'!$C$2:$C$16,MATCH(O7,'Mapping pannes'!$A$2:$A$16,0)),FALSE()))</f>
        <v>0</v>
      </c>
      <c r="Q7" s="30">
        <f t="array" ref="Q7">IFERROR(INDEX('Mapping pannes'!$D$2:$D$16,MATCH(M7,'Mapping pannes'!$A$2:$A$16,0)),0)+IFERROR(INDEX('Mapping pannes'!$D$2:$D$16,MATCH(N7,'Mapping pannes'!$A$2:$A$16,0)),0)+IFERROR(INDEX('Mapping pannes'!$D$2:$D$16,MATCH(O7,'Mapping pannes'!$A$2:$A$16,0)),0)</f>
        <v>30</v>
      </c>
      <c r="R7" s="83">
        <f t="shared" si="0"/>
        <v>30</v>
      </c>
      <c r="S7" s="83">
        <f t="shared" si="1"/>
        <v>121.60349854227405</v>
      </c>
      <c r="T7" s="89">
        <f>IFERROR(VLOOKUP(E7,'Mapping pannes'!$G$2:$H$6,2,FALSE()),"")</f>
        <v>0</v>
      </c>
      <c r="U7" s="83">
        <f t="shared" si="2"/>
        <v>0</v>
      </c>
      <c r="V7" s="90">
        <f t="shared" si="3"/>
        <v>121.60349854227405</v>
      </c>
      <c r="W7" s="91" t="str">
        <f t="array" ref="W7">TRIM(IF(NOT(ISNUMBER(L7)),"Modele non cote. ","")&amp;IF(T7="","Grade non reconnu pour decote esthetique. ","")&amp;IFERROR(INDEX('Mapping pannes'!$E$2:$E$16,MATCH(M7,'Mapping pannes'!$A$2:$A$16,0))&amp;" ","")&amp;IFERROR(INDEX('Mapping pannes'!$E$2:$E$16,MATCH(N7,'Mapping pannes'!$A$2:$A$16,0))&amp;" ","")&amp;IFERROR(INDEX('Mapping pannes'!$E$2:$E$16,MATCH(O7,'Mapping pannes'!$A$2:$A$16,0))&amp;" ",""))</f>
        <v/>
      </c>
    </row>
    <row r="8" spans="1:26" hidden="1">
      <c r="A8" s="10" t="s">
        <v>302</v>
      </c>
      <c r="B8" s="10" t="s">
        <v>303</v>
      </c>
      <c r="C8" s="10" t="s">
        <v>36</v>
      </c>
      <c r="D8" s="10" t="s">
        <v>104</v>
      </c>
      <c r="E8" s="81" t="s">
        <v>112</v>
      </c>
      <c r="F8" s="10" t="s">
        <v>106</v>
      </c>
      <c r="G8" s="10" t="s">
        <v>78</v>
      </c>
      <c r="H8" s="10" t="s">
        <v>107</v>
      </c>
      <c r="I8" s="12" t="s">
        <v>66</v>
      </c>
      <c r="J8" s="12" t="s">
        <v>40</v>
      </c>
      <c r="K8" s="12" t="s">
        <v>42</v>
      </c>
      <c r="L8" s="83">
        <f>IF(SUMPRODUCT(('cotation préalable'!$C$5:$C$15=I8)*('cotation préalable'!$D$5:$D$15=J8)*('cotation préalable'!$E$5:$E$15=K8))=0,"Non cote",SUMPRODUCT(('cotation préalable'!$C$5:$C$15=I8)*('cotation préalable'!$D$5:$D$15=J8)*('cotation préalable'!$E$5:$E$15=K8)*'cotation préalable'!$H$5:$H$15)/SUMPRODUCT(('cotation préalable'!$C$5:$C$15=I8)*('cotation préalable'!$D$5:$D$15=J8)*('cotation préalable'!$E$5:$E$15=K8)))</f>
        <v>151.60349854227405</v>
      </c>
      <c r="M8" s="81" t="s">
        <v>135</v>
      </c>
      <c r="N8" s="81"/>
      <c r="O8" s="81"/>
      <c r="P8" s="10" t="b">
        <f t="array" ref="P8">OR(IFERROR(INDEX('Mapping pannes'!$C$2:$C$16,MATCH(M8,'Mapping pannes'!$A$2:$A$16,0)),FALSE()),IFERROR(INDEX('Mapping pannes'!$C$2:$C$16,MATCH(N8,'Mapping pannes'!$A$2:$A$16,0)),FALSE()),IFERROR(INDEX('Mapping pannes'!$C$2:$C$16,MATCH(O8,'Mapping pannes'!$A$2:$A$16,0)),FALSE()))</f>
        <v>1</v>
      </c>
      <c r="Q8" s="30">
        <f t="array" ref="Q8">IFERROR(INDEX('Mapping pannes'!$D$2:$D$16,MATCH(M8,'Mapping pannes'!$A$2:$A$16,0)),0)+IFERROR(INDEX('Mapping pannes'!$D$2:$D$16,MATCH(N8,'Mapping pannes'!$A$2:$A$16,0)),0)+IFERROR(INDEX('Mapping pannes'!$D$2:$D$16,MATCH(O8,'Mapping pannes'!$A$2:$A$16,0)),0)</f>
        <v>0</v>
      </c>
      <c r="R8" s="83">
        <f t="shared" si="0"/>
        <v>151.60349854227405</v>
      </c>
      <c r="S8" s="83">
        <f t="shared" si="1"/>
        <v>0</v>
      </c>
      <c r="T8" s="89">
        <f>IFERROR(VLOOKUP(E8,'Mapping pannes'!$G$2:$H$6,2,FALSE()),"")</f>
        <v>0.4</v>
      </c>
      <c r="U8" s="83">
        <f t="shared" si="2"/>
        <v>60.641399416909621</v>
      </c>
      <c r="V8" s="90">
        <v>35</v>
      </c>
      <c r="W8" s="91" t="str">
        <f t="array" ref="W8">TRIM(IF(NOT(ISNUMBER(L8)),"Modele non cote. ","")&amp;IF(T8="","Grade non reconnu pour decote esthetique. ","")&amp;IFERROR(INDEX('Mapping pannes'!$E$2:$E$16,MATCH(M8,'Mapping pannes'!$A$2:$A$16,0))&amp;" ","")&amp;IFERROR(INDEX('Mapping pannes'!$E$2:$E$16,MATCH(N8,'Mapping pannes'!$A$2:$A$16,0))&amp;" ","")&amp;IFERROR(INDEX('Mapping pannes'!$E$2:$E$16,MATCH(O8,'Mapping pannes'!$A$2:$A$16,0))&amp;" ",""))</f>
        <v/>
      </c>
    </row>
    <row r="9" spans="1:26" hidden="1">
      <c r="A9" s="10" t="s">
        <v>307</v>
      </c>
      <c r="B9" s="10" t="s">
        <v>308</v>
      </c>
      <c r="C9" s="10" t="s">
        <v>36</v>
      </c>
      <c r="D9" s="10" t="s">
        <v>104</v>
      </c>
      <c r="E9" s="81" t="s">
        <v>91</v>
      </c>
      <c r="F9" s="10" t="s">
        <v>106</v>
      </c>
      <c r="G9" s="10" t="s">
        <v>78</v>
      </c>
      <c r="H9" s="10" t="s">
        <v>107</v>
      </c>
      <c r="I9" s="12" t="s">
        <v>66</v>
      </c>
      <c r="J9" s="12" t="s">
        <v>40</v>
      </c>
      <c r="K9" s="12" t="s">
        <v>42</v>
      </c>
      <c r="L9" s="83">
        <f>IF(SUMPRODUCT(('cotation préalable'!$C$5:$C$15=I9)*('cotation préalable'!$D$5:$D$15=J9)*('cotation préalable'!$E$5:$E$15=K9))=0,"Non cote",SUMPRODUCT(('cotation préalable'!$C$5:$C$15=I9)*('cotation préalable'!$D$5:$D$15=J9)*('cotation préalable'!$E$5:$E$15=K9)*'cotation préalable'!$H$5:$H$15)/SUMPRODUCT(('cotation préalable'!$C$5:$C$15=I9)*('cotation préalable'!$D$5:$D$15=J9)*('cotation préalable'!$E$5:$E$15=K9)))</f>
        <v>151.60349854227405</v>
      </c>
      <c r="M9" s="81" t="s">
        <v>135</v>
      </c>
      <c r="N9" s="81"/>
      <c r="O9" s="81"/>
      <c r="P9" s="10" t="b">
        <f t="array" ref="P9">OR(IFERROR(INDEX('Mapping pannes'!$C$2:$C$16,MATCH(M9,'Mapping pannes'!$A$2:$A$16,0)),FALSE()),IFERROR(INDEX('Mapping pannes'!$C$2:$C$16,MATCH(N9,'Mapping pannes'!$A$2:$A$16,0)),FALSE()),IFERROR(INDEX('Mapping pannes'!$C$2:$C$16,MATCH(O9,'Mapping pannes'!$A$2:$A$16,0)),FALSE()))</f>
        <v>1</v>
      </c>
      <c r="Q9" s="30">
        <f t="array" ref="Q9">IFERROR(INDEX('Mapping pannes'!$D$2:$D$16,MATCH(M9,'Mapping pannes'!$A$2:$A$16,0)),0)+IFERROR(INDEX('Mapping pannes'!$D$2:$D$16,MATCH(N9,'Mapping pannes'!$A$2:$A$16,0)),0)+IFERROR(INDEX('Mapping pannes'!$D$2:$D$16,MATCH(O9,'Mapping pannes'!$A$2:$A$16,0)),0)</f>
        <v>0</v>
      </c>
      <c r="R9" s="83">
        <f t="shared" si="0"/>
        <v>151.60349854227405</v>
      </c>
      <c r="S9" s="83">
        <f t="shared" si="1"/>
        <v>0</v>
      </c>
      <c r="T9" s="89">
        <f>IFERROR(VLOOKUP(E9,'Mapping pannes'!$G$2:$H$6,2,FALSE()),"")</f>
        <v>0.2</v>
      </c>
      <c r="U9" s="83">
        <f t="shared" si="2"/>
        <v>30.320699708454811</v>
      </c>
      <c r="V9" s="90">
        <v>35</v>
      </c>
      <c r="W9" s="91" t="str">
        <f t="array" ref="W9">TRIM(IF(NOT(ISNUMBER(L9)),"Modele non cote. ","")&amp;IF(T9="","Grade non reconnu pour decote esthetique. ","")&amp;IFERROR(INDEX('Mapping pannes'!$E$2:$E$16,MATCH(M9,'Mapping pannes'!$A$2:$A$16,0))&amp;" ","")&amp;IFERROR(INDEX('Mapping pannes'!$E$2:$E$16,MATCH(N9,'Mapping pannes'!$A$2:$A$16,0))&amp;" ","")&amp;IFERROR(INDEX('Mapping pannes'!$E$2:$E$16,MATCH(O9,'Mapping pannes'!$A$2:$A$16,0))&amp;" ",""))</f>
        <v/>
      </c>
    </row>
    <row r="10" spans="1:26" hidden="1">
      <c r="A10" s="10" t="s">
        <v>318</v>
      </c>
      <c r="B10" s="10" t="s">
        <v>319</v>
      </c>
      <c r="C10" s="10" t="s">
        <v>36</v>
      </c>
      <c r="D10" s="10" t="s">
        <v>104</v>
      </c>
      <c r="E10" s="81" t="s">
        <v>76</v>
      </c>
      <c r="F10" s="10" t="s">
        <v>106</v>
      </c>
      <c r="G10" s="10" t="s">
        <v>78</v>
      </c>
      <c r="H10" s="10" t="s">
        <v>107</v>
      </c>
      <c r="I10" s="12" t="s">
        <v>66</v>
      </c>
      <c r="J10" s="12" t="s">
        <v>40</v>
      </c>
      <c r="K10" s="12" t="s">
        <v>42</v>
      </c>
      <c r="L10" s="83">
        <f>IF(SUMPRODUCT(('cotation préalable'!$C$5:$C$15=I10)*('cotation préalable'!$D$5:$D$15=J10)*('cotation préalable'!$E$5:$E$15=K10))=0,"Non cote",SUMPRODUCT(('cotation préalable'!$C$5:$C$15=I10)*('cotation préalable'!$D$5:$D$15=J10)*('cotation préalable'!$E$5:$E$15=K10)*'cotation préalable'!$H$5:$H$15)/SUMPRODUCT(('cotation préalable'!$C$5:$C$15=I10)*('cotation préalable'!$D$5:$D$15=J10)*('cotation préalable'!$E$5:$E$15=K10)))</f>
        <v>151.60349854227405</v>
      </c>
      <c r="M10" s="81" t="s">
        <v>135</v>
      </c>
      <c r="N10" s="81" t="s">
        <v>11</v>
      </c>
      <c r="O10" s="81"/>
      <c r="P10" s="10" t="b">
        <f t="array" ref="P10">OR(IFERROR(INDEX('Mapping pannes'!$C$2:$C$16,MATCH(M10,'Mapping pannes'!$A$2:$A$16,0)),FALSE()),IFERROR(INDEX('Mapping pannes'!$C$2:$C$16,MATCH(N10,'Mapping pannes'!$A$2:$A$16,0)),FALSE()),IFERROR(INDEX('Mapping pannes'!$C$2:$C$16,MATCH(O10,'Mapping pannes'!$A$2:$A$16,0)),FALSE()))</f>
        <v>1</v>
      </c>
      <c r="Q10" s="30">
        <f t="array" ref="Q10">IFERROR(INDEX('Mapping pannes'!$D$2:$D$16,MATCH(M10,'Mapping pannes'!$A$2:$A$16,0)),0)+IFERROR(INDEX('Mapping pannes'!$D$2:$D$16,MATCH(N10,'Mapping pannes'!$A$2:$A$16,0)),0)+IFERROR(INDEX('Mapping pannes'!$D$2:$D$16,MATCH(O10,'Mapping pannes'!$A$2:$A$16,0)),0)</f>
        <v>40</v>
      </c>
      <c r="R10" s="83">
        <f t="shared" si="0"/>
        <v>151.60349854227405</v>
      </c>
      <c r="S10" s="83">
        <f t="shared" si="1"/>
        <v>0</v>
      </c>
      <c r="T10" s="89">
        <f>IFERROR(VLOOKUP(E10,'Mapping pannes'!$G$2:$H$6,2,FALSE()),"")</f>
        <v>0</v>
      </c>
      <c r="U10" s="83">
        <f t="shared" si="2"/>
        <v>0</v>
      </c>
      <c r="V10" s="90">
        <v>35</v>
      </c>
      <c r="W10" s="91" t="str">
        <f t="array" ref="W10">TRIM(IF(NOT(ISNUMBER(L10)),"Modele non cote. ","")&amp;IF(T10="","Grade non reconnu pour decote esthetique. ","")&amp;IFERROR(INDEX('Mapping pannes'!$E$2:$E$16,MATCH(M10,'Mapping pannes'!$A$2:$A$16,0))&amp;" ","")&amp;IFERROR(INDEX('Mapping pannes'!$E$2:$E$16,MATCH(N10,'Mapping pannes'!$A$2:$A$16,0))&amp;" ","")&amp;IFERROR(INDEX('Mapping pannes'!$E$2:$E$16,MATCH(O10,'Mapping pannes'!$A$2:$A$16,0))&amp;" ",""))</f>
        <v/>
      </c>
    </row>
    <row r="11" spans="1:26" hidden="1">
      <c r="A11" s="10" t="s">
        <v>321</v>
      </c>
      <c r="B11" s="10" t="s">
        <v>322</v>
      </c>
      <c r="C11" s="10" t="s">
        <v>36</v>
      </c>
      <c r="D11" s="10" t="s">
        <v>104</v>
      </c>
      <c r="E11" s="81" t="s">
        <v>76</v>
      </c>
      <c r="F11" s="10" t="s">
        <v>106</v>
      </c>
      <c r="G11" s="10" t="s">
        <v>78</v>
      </c>
      <c r="H11" s="10" t="s">
        <v>107</v>
      </c>
      <c r="I11" s="12" t="s">
        <v>66</v>
      </c>
      <c r="J11" s="12" t="s">
        <v>40</v>
      </c>
      <c r="K11" s="12" t="s">
        <v>42</v>
      </c>
      <c r="L11" s="83">
        <f>IF(SUMPRODUCT(('cotation préalable'!$C$5:$C$15=I11)*('cotation préalable'!$D$5:$D$15=J11)*('cotation préalable'!$E$5:$E$15=K11))=0,"Non cote",SUMPRODUCT(('cotation préalable'!$C$5:$C$15=I11)*('cotation préalable'!$D$5:$D$15=J11)*('cotation préalable'!$E$5:$E$15=K11)*'cotation préalable'!$H$5:$H$15)/SUMPRODUCT(('cotation préalable'!$C$5:$C$15=I11)*('cotation préalable'!$D$5:$D$15=J11)*('cotation préalable'!$E$5:$E$15=K11)))</f>
        <v>151.60349854227405</v>
      </c>
      <c r="M11" s="81" t="s">
        <v>135</v>
      </c>
      <c r="N11" s="81" t="s">
        <v>11</v>
      </c>
      <c r="O11" s="81"/>
      <c r="P11" s="10" t="b">
        <f t="array" ref="P11">OR(IFERROR(INDEX('Mapping pannes'!$C$2:$C$16,MATCH(M11,'Mapping pannes'!$A$2:$A$16,0)),FALSE()),IFERROR(INDEX('Mapping pannes'!$C$2:$C$16,MATCH(N11,'Mapping pannes'!$A$2:$A$16,0)),FALSE()),IFERROR(INDEX('Mapping pannes'!$C$2:$C$16,MATCH(O11,'Mapping pannes'!$A$2:$A$16,0)),FALSE()))</f>
        <v>1</v>
      </c>
      <c r="Q11" s="30">
        <f t="array" ref="Q11">IFERROR(INDEX('Mapping pannes'!$D$2:$D$16,MATCH(M11,'Mapping pannes'!$A$2:$A$16,0)),0)+IFERROR(INDEX('Mapping pannes'!$D$2:$D$16,MATCH(N11,'Mapping pannes'!$A$2:$A$16,0)),0)+IFERROR(INDEX('Mapping pannes'!$D$2:$D$16,MATCH(O11,'Mapping pannes'!$A$2:$A$16,0)),0)</f>
        <v>40</v>
      </c>
      <c r="R11" s="83">
        <f t="shared" si="0"/>
        <v>151.60349854227405</v>
      </c>
      <c r="S11" s="83">
        <f t="shared" si="1"/>
        <v>0</v>
      </c>
      <c r="T11" s="89">
        <f>IFERROR(VLOOKUP(E11,'Mapping pannes'!$G$2:$H$6,2,FALSE()),"")</f>
        <v>0</v>
      </c>
      <c r="U11" s="83">
        <f t="shared" si="2"/>
        <v>0</v>
      </c>
      <c r="V11" s="90">
        <v>35</v>
      </c>
      <c r="W11" s="91" t="str">
        <f t="array" ref="W11">TRIM(IF(NOT(ISNUMBER(L11)),"Modele non cote. ","")&amp;IF(T11="","Grade non reconnu pour decote esthetique. ","")&amp;IFERROR(INDEX('Mapping pannes'!$E$2:$E$16,MATCH(M11,'Mapping pannes'!$A$2:$A$16,0))&amp;" ","")&amp;IFERROR(INDEX('Mapping pannes'!$E$2:$E$16,MATCH(N11,'Mapping pannes'!$A$2:$A$16,0))&amp;" ","")&amp;IFERROR(INDEX('Mapping pannes'!$E$2:$E$16,MATCH(O11,'Mapping pannes'!$A$2:$A$16,0))&amp;" ",""))</f>
        <v/>
      </c>
    </row>
    <row r="12" spans="1:26" hidden="1">
      <c r="A12" s="10" t="s">
        <v>325</v>
      </c>
      <c r="B12" s="10" t="s">
        <v>326</v>
      </c>
      <c r="C12" s="10" t="s">
        <v>36</v>
      </c>
      <c r="D12" s="10" t="s">
        <v>104</v>
      </c>
      <c r="E12" s="81" t="s">
        <v>112</v>
      </c>
      <c r="F12" s="10" t="s">
        <v>106</v>
      </c>
      <c r="G12" s="10" t="s">
        <v>78</v>
      </c>
      <c r="H12" s="10" t="s">
        <v>107</v>
      </c>
      <c r="I12" s="12" t="s">
        <v>66</v>
      </c>
      <c r="J12" s="12" t="s">
        <v>40</v>
      </c>
      <c r="K12" s="12" t="s">
        <v>42</v>
      </c>
      <c r="L12" s="83">
        <f>IF(SUMPRODUCT(('cotation préalable'!$C$5:$C$15=I12)*('cotation préalable'!$D$5:$D$15=J12)*('cotation préalable'!$E$5:$E$15=K12))=0,"Non cote",SUMPRODUCT(('cotation préalable'!$C$5:$C$15=I12)*('cotation préalable'!$D$5:$D$15=J12)*('cotation préalable'!$E$5:$E$15=K12)*'cotation préalable'!$H$5:$H$15)/SUMPRODUCT(('cotation préalable'!$C$5:$C$15=I12)*('cotation préalable'!$D$5:$D$15=J12)*('cotation préalable'!$E$5:$E$15=K12)))</f>
        <v>151.60349854227405</v>
      </c>
      <c r="M12" s="81" t="s">
        <v>135</v>
      </c>
      <c r="N12" s="81" t="s">
        <v>11</v>
      </c>
      <c r="O12" s="81"/>
      <c r="P12" s="10" t="b">
        <f t="array" ref="P12">OR(IFERROR(INDEX('Mapping pannes'!$C$2:$C$16,MATCH(M12,'Mapping pannes'!$A$2:$A$16,0)),FALSE()),IFERROR(INDEX('Mapping pannes'!$C$2:$C$16,MATCH(N12,'Mapping pannes'!$A$2:$A$16,0)),FALSE()),IFERROR(INDEX('Mapping pannes'!$C$2:$C$16,MATCH(O12,'Mapping pannes'!$A$2:$A$16,0)),FALSE()))</f>
        <v>1</v>
      </c>
      <c r="Q12" s="30">
        <f t="array" ref="Q12">IFERROR(INDEX('Mapping pannes'!$D$2:$D$16,MATCH(M12,'Mapping pannes'!$A$2:$A$16,0)),0)+IFERROR(INDEX('Mapping pannes'!$D$2:$D$16,MATCH(N12,'Mapping pannes'!$A$2:$A$16,0)),0)+IFERROR(INDEX('Mapping pannes'!$D$2:$D$16,MATCH(O12,'Mapping pannes'!$A$2:$A$16,0)),0)</f>
        <v>40</v>
      </c>
      <c r="R12" s="83">
        <f t="shared" si="0"/>
        <v>151.60349854227405</v>
      </c>
      <c r="S12" s="83">
        <f t="shared" si="1"/>
        <v>0</v>
      </c>
      <c r="T12" s="89">
        <f>IFERROR(VLOOKUP(E12,'Mapping pannes'!$G$2:$H$6,2,FALSE()),"")</f>
        <v>0.4</v>
      </c>
      <c r="U12" s="83">
        <f t="shared" si="2"/>
        <v>60.641399416909621</v>
      </c>
      <c r="V12" s="90">
        <v>35</v>
      </c>
      <c r="W12" s="91" t="str">
        <f t="array" ref="W12">TRIM(IF(NOT(ISNUMBER(L12)),"Modele non cote. ","")&amp;IF(T12="","Grade non reconnu pour decote esthetique. ","")&amp;IFERROR(INDEX('Mapping pannes'!$E$2:$E$16,MATCH(M12,'Mapping pannes'!$A$2:$A$16,0))&amp;" ","")&amp;IFERROR(INDEX('Mapping pannes'!$E$2:$E$16,MATCH(N12,'Mapping pannes'!$A$2:$A$16,0))&amp;" ","")&amp;IFERROR(INDEX('Mapping pannes'!$E$2:$E$16,MATCH(O12,'Mapping pannes'!$A$2:$A$16,0))&amp;" ",""))</f>
        <v/>
      </c>
    </row>
    <row r="13" spans="1:26" hidden="1">
      <c r="A13" s="10" t="s">
        <v>327</v>
      </c>
      <c r="B13" s="10" t="s">
        <v>328</v>
      </c>
      <c r="C13" s="10" t="s">
        <v>36</v>
      </c>
      <c r="D13" s="10" t="s">
        <v>104</v>
      </c>
      <c r="E13" s="81" t="s">
        <v>91</v>
      </c>
      <c r="F13" s="10" t="s">
        <v>106</v>
      </c>
      <c r="G13" s="10" t="s">
        <v>78</v>
      </c>
      <c r="H13" s="10" t="s">
        <v>107</v>
      </c>
      <c r="I13" s="12" t="s">
        <v>66</v>
      </c>
      <c r="J13" s="12" t="s">
        <v>40</v>
      </c>
      <c r="K13" s="12" t="s">
        <v>42</v>
      </c>
      <c r="L13" s="83">
        <f>IF(SUMPRODUCT(('cotation préalable'!$C$5:$C$15=I13)*('cotation préalable'!$D$5:$D$15=J13)*('cotation préalable'!$E$5:$E$15=K13))=0,"Non cote",SUMPRODUCT(('cotation préalable'!$C$5:$C$15=I13)*('cotation préalable'!$D$5:$D$15=J13)*('cotation préalable'!$E$5:$E$15=K13)*'cotation préalable'!$H$5:$H$15)/SUMPRODUCT(('cotation préalable'!$C$5:$C$15=I13)*('cotation préalable'!$D$5:$D$15=J13)*('cotation préalable'!$E$5:$E$15=K13)))</f>
        <v>151.60349854227405</v>
      </c>
      <c r="M13" s="81" t="s">
        <v>135</v>
      </c>
      <c r="N13" s="81" t="s">
        <v>11</v>
      </c>
      <c r="O13" s="81"/>
      <c r="P13" s="10" t="b">
        <f t="array" ref="P13">OR(IFERROR(INDEX('Mapping pannes'!$C$2:$C$16,MATCH(M13,'Mapping pannes'!$A$2:$A$16,0)),FALSE()),IFERROR(INDEX('Mapping pannes'!$C$2:$C$16,MATCH(N13,'Mapping pannes'!$A$2:$A$16,0)),FALSE()),IFERROR(INDEX('Mapping pannes'!$C$2:$C$16,MATCH(O13,'Mapping pannes'!$A$2:$A$16,0)),FALSE()))</f>
        <v>1</v>
      </c>
      <c r="Q13" s="30">
        <f t="array" ref="Q13">IFERROR(INDEX('Mapping pannes'!$D$2:$D$16,MATCH(M13,'Mapping pannes'!$A$2:$A$16,0)),0)+IFERROR(INDEX('Mapping pannes'!$D$2:$D$16,MATCH(N13,'Mapping pannes'!$A$2:$A$16,0)),0)+IFERROR(INDEX('Mapping pannes'!$D$2:$D$16,MATCH(O13,'Mapping pannes'!$A$2:$A$16,0)),0)</f>
        <v>40</v>
      </c>
      <c r="R13" s="83">
        <f t="shared" si="0"/>
        <v>151.60349854227405</v>
      </c>
      <c r="S13" s="83">
        <f t="shared" si="1"/>
        <v>0</v>
      </c>
      <c r="T13" s="89">
        <f>IFERROR(VLOOKUP(E13,'Mapping pannes'!$G$2:$H$6,2,FALSE()),"")</f>
        <v>0.2</v>
      </c>
      <c r="U13" s="83">
        <f t="shared" si="2"/>
        <v>30.320699708454811</v>
      </c>
      <c r="V13" s="90">
        <v>35</v>
      </c>
      <c r="W13" s="91" t="str">
        <f t="array" ref="W13">TRIM(IF(NOT(ISNUMBER(L13)),"Modele non cote. ","")&amp;IF(T13="","Grade non reconnu pour decote esthetique. ","")&amp;IFERROR(INDEX('Mapping pannes'!$E$2:$E$16,MATCH(M13,'Mapping pannes'!$A$2:$A$16,0))&amp;" ","")&amp;IFERROR(INDEX('Mapping pannes'!$E$2:$E$16,MATCH(N13,'Mapping pannes'!$A$2:$A$16,0))&amp;" ","")&amp;IFERROR(INDEX('Mapping pannes'!$E$2:$E$16,MATCH(O13,'Mapping pannes'!$A$2:$A$16,0))&amp;" ",""))</f>
        <v/>
      </c>
    </row>
    <row r="14" spans="1:26">
      <c r="A14" s="92" t="s">
        <v>355</v>
      </c>
      <c r="B14" s="92" t="s">
        <v>356</v>
      </c>
      <c r="C14" s="92" t="s">
        <v>36</v>
      </c>
      <c r="D14" s="92" t="s">
        <v>104</v>
      </c>
      <c r="E14" s="93" t="s">
        <v>76</v>
      </c>
      <c r="F14" s="92" t="s">
        <v>106</v>
      </c>
      <c r="G14" s="92" t="s">
        <v>78</v>
      </c>
      <c r="H14" s="92" t="s">
        <v>107</v>
      </c>
      <c r="I14" s="94" t="s">
        <v>66</v>
      </c>
      <c r="J14" s="94" t="s">
        <v>40</v>
      </c>
      <c r="K14" s="94" t="s">
        <v>42</v>
      </c>
      <c r="L14" s="95">
        <f>IF(SUMPRODUCT(('cotation préalable'!$C$5:$C$15=I14)*('cotation préalable'!$D$5:$D$15=J14)*('cotation préalable'!$E$5:$E$15=K14))=0,"Non cote",SUMPRODUCT(('cotation préalable'!$C$5:$C$15=I14)*('cotation préalable'!$D$5:$D$15=J14)*('cotation préalable'!$E$5:$E$15=K14)*'cotation préalable'!$H$5:$H$15)/SUMPRODUCT(('cotation préalable'!$C$5:$C$15=I14)*('cotation préalable'!$D$5:$D$15=J14)*('cotation préalable'!$E$5:$E$15=K14)))</f>
        <v>151.60349854227405</v>
      </c>
      <c r="M14" s="93"/>
      <c r="N14" s="93"/>
      <c r="O14" s="93"/>
      <c r="P14" s="10" t="b">
        <f t="array" ref="P14">OR(IFERROR(INDEX('Mapping pannes'!$C$2:$C$16,MATCH(M14,'Mapping pannes'!$A$2:$A$16,0)),FALSE()),IFERROR(INDEX('Mapping pannes'!$C$2:$C$16,MATCH(N14,'Mapping pannes'!$A$2:$A$16,0)),FALSE()),IFERROR(INDEX('Mapping pannes'!$C$2:$C$16,MATCH(O14,'Mapping pannes'!$A$2:$A$16,0)),FALSE()))</f>
        <v>0</v>
      </c>
      <c r="Q14" s="96">
        <f t="array" ref="Q14">IFERROR(INDEX('Mapping pannes'!$D$2:$D$16,MATCH(M14,'Mapping pannes'!$A$2:$A$16,0)),0)+IFERROR(INDEX('Mapping pannes'!$D$2:$D$16,MATCH(N14,'Mapping pannes'!$A$2:$A$16,0)),0)+IFERROR(INDEX('Mapping pannes'!$D$2:$D$16,MATCH(O14,'Mapping pannes'!$A$2:$A$16,0)),0)</f>
        <v>0</v>
      </c>
      <c r="R14" s="95">
        <f t="shared" si="0"/>
        <v>0</v>
      </c>
      <c r="S14" s="95">
        <f t="shared" si="1"/>
        <v>151.60349854227405</v>
      </c>
      <c r="T14" s="97">
        <f>IFERROR(VLOOKUP(E14,'Mapping pannes'!$G$2:$H$6,2,FALSE()),"")</f>
        <v>0</v>
      </c>
      <c r="U14" s="95">
        <f t="shared" si="2"/>
        <v>0</v>
      </c>
      <c r="V14" s="98">
        <f t="shared" ref="V14:V18" si="4">IF(OR(NOT(ISNUMBER(L14)),T14=""),"Non calculable",MAX(0,L14-R14-U14))</f>
        <v>151.60349854227405</v>
      </c>
      <c r="W14" s="91" t="str">
        <f t="array" ref="W14">TRIM(IF(NOT(ISNUMBER(L14)),"Modele non cote. ","")&amp;IF(T14="","Grade non reconnu pour decote esthetique. ","")&amp;IFERROR(INDEX('Mapping pannes'!$E$2:$E$16,MATCH(M14,'Mapping pannes'!$A$2:$A$16,0))&amp;" ","")&amp;IFERROR(INDEX('Mapping pannes'!$E$2:$E$16,MATCH(N14,'Mapping pannes'!$A$2:$A$16,0))&amp;" ","")&amp;IFERROR(INDEX('Mapping pannes'!$E$2:$E$16,MATCH(O14,'Mapping pannes'!$A$2:$A$16,0))&amp;" ",""))</f>
        <v/>
      </c>
      <c r="X14" s="99"/>
      <c r="Y14" s="99"/>
      <c r="Z14" s="99"/>
    </row>
    <row r="15" spans="1:26">
      <c r="A15" s="92" t="s">
        <v>366</v>
      </c>
      <c r="B15" s="92" t="s">
        <v>367</v>
      </c>
      <c r="C15" s="92" t="s">
        <v>36</v>
      </c>
      <c r="D15" s="92" t="s">
        <v>104</v>
      </c>
      <c r="E15" s="93" t="s">
        <v>91</v>
      </c>
      <c r="F15" s="92" t="s">
        <v>106</v>
      </c>
      <c r="G15" s="92" t="s">
        <v>78</v>
      </c>
      <c r="H15" s="92" t="s">
        <v>107</v>
      </c>
      <c r="I15" s="94" t="s">
        <v>66</v>
      </c>
      <c r="J15" s="94" t="s">
        <v>40</v>
      </c>
      <c r="K15" s="94" t="s">
        <v>42</v>
      </c>
      <c r="L15" s="95">
        <f>IF(SUMPRODUCT(('cotation préalable'!$C$5:$C$15=I15)*('cotation préalable'!$D$5:$D$15=J15)*('cotation préalable'!$E$5:$E$15=K15))=0,"Non cote",SUMPRODUCT(('cotation préalable'!$C$5:$C$15=I15)*('cotation préalable'!$D$5:$D$15=J15)*('cotation préalable'!$E$5:$E$15=K15)*'cotation préalable'!$H$5:$H$15)/SUMPRODUCT(('cotation préalable'!$C$5:$C$15=I15)*('cotation préalable'!$D$5:$D$15=J15)*('cotation préalable'!$E$5:$E$15=K15)))</f>
        <v>151.60349854227405</v>
      </c>
      <c r="M15" s="93"/>
      <c r="N15" s="93"/>
      <c r="O15" s="93"/>
      <c r="P15" s="10" t="b">
        <f t="array" ref="P15">OR(IFERROR(INDEX('Mapping pannes'!$C$2:$C$16,MATCH(M15,'Mapping pannes'!$A$2:$A$16,0)),FALSE()),IFERROR(INDEX('Mapping pannes'!$C$2:$C$16,MATCH(N15,'Mapping pannes'!$A$2:$A$16,0)),FALSE()),IFERROR(INDEX('Mapping pannes'!$C$2:$C$16,MATCH(O15,'Mapping pannes'!$A$2:$A$16,0)),FALSE()))</f>
        <v>0</v>
      </c>
      <c r="Q15" s="96">
        <f t="array" ref="Q15">IFERROR(INDEX('Mapping pannes'!$D$2:$D$16,MATCH(M15,'Mapping pannes'!$A$2:$A$16,0)),0)+IFERROR(INDEX('Mapping pannes'!$D$2:$D$16,MATCH(N15,'Mapping pannes'!$A$2:$A$16,0)),0)+IFERROR(INDEX('Mapping pannes'!$D$2:$D$16,MATCH(O15,'Mapping pannes'!$A$2:$A$16,0)),0)</f>
        <v>0</v>
      </c>
      <c r="R15" s="95">
        <f t="shared" si="0"/>
        <v>0</v>
      </c>
      <c r="S15" s="95">
        <f t="shared" si="1"/>
        <v>151.60349854227405</v>
      </c>
      <c r="T15" s="97">
        <f>IFERROR(VLOOKUP(E15,'Mapping pannes'!$G$2:$H$6,2,FALSE()),"")</f>
        <v>0.2</v>
      </c>
      <c r="U15" s="95">
        <f t="shared" si="2"/>
        <v>30.320699708454811</v>
      </c>
      <c r="V15" s="98">
        <f t="shared" si="4"/>
        <v>121.28279883381924</v>
      </c>
      <c r="W15" s="91" t="str">
        <f t="array" ref="W15">TRIM(IF(NOT(ISNUMBER(L15)),"Modele non cote. ","")&amp;IF(T15="","Grade non reconnu pour decote esthetique. ","")&amp;IFERROR(INDEX('Mapping pannes'!$E$2:$E$16,MATCH(M15,'Mapping pannes'!$A$2:$A$16,0))&amp;" ","")&amp;IFERROR(INDEX('Mapping pannes'!$E$2:$E$16,MATCH(N15,'Mapping pannes'!$A$2:$A$16,0))&amp;" ","")&amp;IFERROR(INDEX('Mapping pannes'!$E$2:$E$16,MATCH(O15,'Mapping pannes'!$A$2:$A$16,0))&amp;" ",""))</f>
        <v/>
      </c>
      <c r="X15" s="99"/>
      <c r="Y15" s="99"/>
      <c r="Z15" s="99"/>
    </row>
    <row r="16" spans="1:26" hidden="1">
      <c r="A16" s="10" t="s">
        <v>374</v>
      </c>
      <c r="B16" s="10" t="s">
        <v>375</v>
      </c>
      <c r="C16" s="10" t="s">
        <v>36</v>
      </c>
      <c r="D16" s="10" t="s">
        <v>104</v>
      </c>
      <c r="E16" s="81" t="s">
        <v>91</v>
      </c>
      <c r="F16" s="10" t="s">
        <v>106</v>
      </c>
      <c r="G16" s="10" t="s">
        <v>78</v>
      </c>
      <c r="H16" s="10" t="s">
        <v>107</v>
      </c>
      <c r="I16" s="12" t="s">
        <v>66</v>
      </c>
      <c r="J16" s="12" t="s">
        <v>40</v>
      </c>
      <c r="K16" s="12" t="s">
        <v>42</v>
      </c>
      <c r="L16" s="83">
        <f>IF(SUMPRODUCT(('cotation préalable'!$C$5:$C$15=I16)*('cotation préalable'!$D$5:$D$15=J16)*('cotation préalable'!$E$5:$E$15=K16))=0,"Non cote",SUMPRODUCT(('cotation préalable'!$C$5:$C$15=I16)*('cotation préalable'!$D$5:$D$15=J16)*('cotation préalable'!$E$5:$E$15=K16)*'cotation préalable'!$H$5:$H$15)/SUMPRODUCT(('cotation préalable'!$C$5:$C$15=I16)*('cotation préalable'!$D$5:$D$15=J16)*('cotation préalable'!$E$5:$E$15=K16)))</f>
        <v>151.60349854227405</v>
      </c>
      <c r="M16" s="81" t="s">
        <v>177</v>
      </c>
      <c r="N16" s="81"/>
      <c r="O16" s="81"/>
      <c r="P16" s="10" t="b">
        <f t="array" ref="P16">OR(IFERROR(INDEX('Mapping pannes'!$C$2:$C$16,MATCH(M16,'Mapping pannes'!$A$2:$A$16,0)),FALSE()),IFERROR(INDEX('Mapping pannes'!$C$2:$C$16,MATCH(N16,'Mapping pannes'!$A$2:$A$16,0)),FALSE()),IFERROR(INDEX('Mapping pannes'!$C$2:$C$16,MATCH(O16,'Mapping pannes'!$A$2:$A$16,0)),FALSE()))</f>
        <v>0</v>
      </c>
      <c r="Q16" s="30">
        <f t="array" ref="Q16">IFERROR(INDEX('Mapping pannes'!$D$2:$D$16,MATCH(M16,'Mapping pannes'!$A$2:$A$16,0)),0)+IFERROR(INDEX('Mapping pannes'!$D$2:$D$16,MATCH(N16,'Mapping pannes'!$A$2:$A$16,0)),0)+IFERROR(INDEX('Mapping pannes'!$D$2:$D$16,MATCH(O16,'Mapping pannes'!$A$2:$A$16,0)),0)</f>
        <v>30</v>
      </c>
      <c r="R16" s="83">
        <f t="shared" si="0"/>
        <v>30</v>
      </c>
      <c r="S16" s="83">
        <f t="shared" si="1"/>
        <v>121.60349854227405</v>
      </c>
      <c r="T16" s="89">
        <f>IFERROR(VLOOKUP(E16,'Mapping pannes'!$G$2:$H$6,2,FALSE()),"")</f>
        <v>0.2</v>
      </c>
      <c r="U16" s="83">
        <f t="shared" si="2"/>
        <v>30.320699708454811</v>
      </c>
      <c r="V16" s="90">
        <f t="shared" si="4"/>
        <v>91.282798833819243</v>
      </c>
      <c r="W16" s="91" t="str">
        <f t="array" ref="W16">TRIM(IF(NOT(ISNUMBER(L16)),"Modele non cote. ","")&amp;IF(T16="","Grade non reconnu pour decote esthetique. ","")&amp;IFERROR(INDEX('Mapping pannes'!$E$2:$E$16,MATCH(M16,'Mapping pannes'!$A$2:$A$16,0))&amp;" ","")&amp;IFERROR(INDEX('Mapping pannes'!$E$2:$E$16,MATCH(N16,'Mapping pannes'!$A$2:$A$16,0))&amp;" ","")&amp;IFERROR(INDEX('Mapping pannes'!$E$2:$E$16,MATCH(O16,'Mapping pannes'!$A$2:$A$16,0))&amp;" ",""))</f>
        <v/>
      </c>
    </row>
    <row r="17" spans="1:26">
      <c r="A17" s="92" t="s">
        <v>383</v>
      </c>
      <c r="B17" s="92" t="s">
        <v>384</v>
      </c>
      <c r="C17" s="92" t="s">
        <v>36</v>
      </c>
      <c r="D17" s="92" t="s">
        <v>104</v>
      </c>
      <c r="E17" s="93" t="s">
        <v>112</v>
      </c>
      <c r="F17" s="92" t="s">
        <v>106</v>
      </c>
      <c r="G17" s="92" t="s">
        <v>78</v>
      </c>
      <c r="H17" s="92" t="s">
        <v>107</v>
      </c>
      <c r="I17" s="94" t="s">
        <v>66</v>
      </c>
      <c r="J17" s="94" t="s">
        <v>40</v>
      </c>
      <c r="K17" s="94" t="s">
        <v>42</v>
      </c>
      <c r="L17" s="95">
        <f>IF(SUMPRODUCT(('cotation préalable'!$C$5:$C$15=I17)*('cotation préalable'!$D$5:$D$15=J17)*('cotation préalable'!$E$5:$E$15=K17))=0,"Non cote",SUMPRODUCT(('cotation préalable'!$C$5:$C$15=I17)*('cotation préalable'!$D$5:$D$15=J17)*('cotation préalable'!$E$5:$E$15=K17)*'cotation préalable'!$H$5:$H$15)/SUMPRODUCT(('cotation préalable'!$C$5:$C$15=I17)*('cotation préalable'!$D$5:$D$15=J17)*('cotation préalable'!$E$5:$E$15=K17)))</f>
        <v>151.60349854227405</v>
      </c>
      <c r="M17" s="93"/>
      <c r="N17" s="93"/>
      <c r="O17" s="93"/>
      <c r="P17" s="10" t="b">
        <f t="array" ref="P17">OR(IFERROR(INDEX('Mapping pannes'!$C$2:$C$16,MATCH(M17,'Mapping pannes'!$A$2:$A$16,0)),FALSE()),IFERROR(INDEX('Mapping pannes'!$C$2:$C$16,MATCH(N17,'Mapping pannes'!$A$2:$A$16,0)),FALSE()),IFERROR(INDEX('Mapping pannes'!$C$2:$C$16,MATCH(O17,'Mapping pannes'!$A$2:$A$16,0)),FALSE()))</f>
        <v>0</v>
      </c>
      <c r="Q17" s="96">
        <f t="array" ref="Q17">IFERROR(INDEX('Mapping pannes'!$D$2:$D$16,MATCH(M17,'Mapping pannes'!$A$2:$A$16,0)),0)+IFERROR(INDEX('Mapping pannes'!$D$2:$D$16,MATCH(N17,'Mapping pannes'!$A$2:$A$16,0)),0)+IFERROR(INDEX('Mapping pannes'!$D$2:$D$16,MATCH(O17,'Mapping pannes'!$A$2:$A$16,0)),0)</f>
        <v>0</v>
      </c>
      <c r="R17" s="95">
        <f t="shared" si="0"/>
        <v>0</v>
      </c>
      <c r="S17" s="95">
        <f t="shared" si="1"/>
        <v>151.60349854227405</v>
      </c>
      <c r="T17" s="97">
        <f>IFERROR(VLOOKUP(E17,'Mapping pannes'!$G$2:$H$6,2,FALSE()),"")</f>
        <v>0.4</v>
      </c>
      <c r="U17" s="95">
        <f t="shared" si="2"/>
        <v>60.641399416909621</v>
      </c>
      <c r="V17" s="98">
        <f t="shared" si="4"/>
        <v>90.962099125364432</v>
      </c>
      <c r="W17" s="91" t="str">
        <f t="array" ref="W17">TRIM(IF(NOT(ISNUMBER(L17)),"Modele non cote. ","")&amp;IF(T17="","Grade non reconnu pour decote esthetique. ","")&amp;IFERROR(INDEX('Mapping pannes'!$E$2:$E$16,MATCH(M17,'Mapping pannes'!$A$2:$A$16,0))&amp;" ","")&amp;IFERROR(INDEX('Mapping pannes'!$E$2:$E$16,MATCH(N17,'Mapping pannes'!$A$2:$A$16,0))&amp;" ","")&amp;IFERROR(INDEX('Mapping pannes'!$E$2:$E$16,MATCH(O17,'Mapping pannes'!$A$2:$A$16,0))&amp;" ",""))</f>
        <v/>
      </c>
      <c r="X17" s="99"/>
      <c r="Y17" s="99"/>
      <c r="Z17" s="99"/>
    </row>
    <row r="18" spans="1:26">
      <c r="A18" s="92" t="s">
        <v>394</v>
      </c>
      <c r="B18" s="92" t="s">
        <v>395</v>
      </c>
      <c r="C18" s="92" t="s">
        <v>36</v>
      </c>
      <c r="D18" s="92" t="s">
        <v>104</v>
      </c>
      <c r="E18" s="93" t="s">
        <v>91</v>
      </c>
      <c r="F18" s="92" t="s">
        <v>106</v>
      </c>
      <c r="G18" s="92" t="s">
        <v>78</v>
      </c>
      <c r="H18" s="92" t="s">
        <v>107</v>
      </c>
      <c r="I18" s="94" t="s">
        <v>66</v>
      </c>
      <c r="J18" s="94" t="s">
        <v>40</v>
      </c>
      <c r="K18" s="94" t="s">
        <v>42</v>
      </c>
      <c r="L18" s="95">
        <f>IF(SUMPRODUCT(('cotation préalable'!$C$5:$C$15=I18)*('cotation préalable'!$D$5:$D$15=J18)*('cotation préalable'!$E$5:$E$15=K18))=0,"Non cote",SUMPRODUCT(('cotation préalable'!$C$5:$C$15=I18)*('cotation préalable'!$D$5:$D$15=J18)*('cotation préalable'!$E$5:$E$15=K18)*'cotation préalable'!$H$5:$H$15)/SUMPRODUCT(('cotation préalable'!$C$5:$C$15=I18)*('cotation préalable'!$D$5:$D$15=J18)*('cotation préalable'!$E$5:$E$15=K18)))</f>
        <v>151.60349854227405</v>
      </c>
      <c r="M18" s="93"/>
      <c r="N18" s="93"/>
      <c r="O18" s="93"/>
      <c r="P18" s="10" t="b">
        <f t="array" ref="P18">OR(IFERROR(INDEX('Mapping pannes'!$C$2:$C$16,MATCH(M18,'Mapping pannes'!$A$2:$A$16,0)),FALSE()),IFERROR(INDEX('Mapping pannes'!$C$2:$C$16,MATCH(N18,'Mapping pannes'!$A$2:$A$16,0)),FALSE()),IFERROR(INDEX('Mapping pannes'!$C$2:$C$16,MATCH(O18,'Mapping pannes'!$A$2:$A$16,0)),FALSE()))</f>
        <v>0</v>
      </c>
      <c r="Q18" s="96">
        <f t="array" ref="Q18">IFERROR(INDEX('Mapping pannes'!$D$2:$D$16,MATCH(M18,'Mapping pannes'!$A$2:$A$16,0)),0)+IFERROR(INDEX('Mapping pannes'!$D$2:$D$16,MATCH(N18,'Mapping pannes'!$A$2:$A$16,0)),0)+IFERROR(INDEX('Mapping pannes'!$D$2:$D$16,MATCH(O18,'Mapping pannes'!$A$2:$A$16,0)),0)</f>
        <v>0</v>
      </c>
      <c r="R18" s="95">
        <f t="shared" si="0"/>
        <v>0</v>
      </c>
      <c r="S18" s="95">
        <f t="shared" si="1"/>
        <v>151.60349854227405</v>
      </c>
      <c r="T18" s="97">
        <f>IFERROR(VLOOKUP(E18,'Mapping pannes'!$G$2:$H$6,2,FALSE()),"")</f>
        <v>0.2</v>
      </c>
      <c r="U18" s="95">
        <f t="shared" si="2"/>
        <v>30.320699708454811</v>
      </c>
      <c r="V18" s="98">
        <f t="shared" si="4"/>
        <v>121.28279883381924</v>
      </c>
      <c r="W18" s="91" t="str">
        <f t="array" ref="W18">TRIM(IF(NOT(ISNUMBER(L18)),"Modele non cote. ","")&amp;IF(T18="","Grade non reconnu pour decote esthetique. ","")&amp;IFERROR(INDEX('Mapping pannes'!$E$2:$E$16,MATCH(M18,'Mapping pannes'!$A$2:$A$16,0))&amp;" ","")&amp;IFERROR(INDEX('Mapping pannes'!$E$2:$E$16,MATCH(N18,'Mapping pannes'!$A$2:$A$16,0))&amp;" ","")&amp;IFERROR(INDEX('Mapping pannes'!$E$2:$E$16,MATCH(O18,'Mapping pannes'!$A$2:$A$16,0))&amp;" ",""))</f>
        <v/>
      </c>
      <c r="X18" s="99"/>
      <c r="Y18" s="99"/>
      <c r="Z18" s="99"/>
    </row>
    <row r="19" spans="1:26" hidden="1">
      <c r="A19" s="10" t="s">
        <v>379</v>
      </c>
      <c r="B19" s="10" t="s">
        <v>380</v>
      </c>
      <c r="C19" s="10" t="s">
        <v>36</v>
      </c>
      <c r="D19" s="10" t="s">
        <v>381</v>
      </c>
      <c r="E19" s="81" t="s">
        <v>91</v>
      </c>
      <c r="F19" s="10"/>
      <c r="G19" s="10" t="s">
        <v>382</v>
      </c>
      <c r="H19" s="10"/>
      <c r="I19" s="12"/>
      <c r="J19" s="12"/>
      <c r="K19" s="12"/>
      <c r="L19" s="83">
        <v>35</v>
      </c>
      <c r="M19" s="81" t="s">
        <v>149</v>
      </c>
      <c r="N19" s="81"/>
      <c r="O19" s="81"/>
      <c r="P19" s="10" t="b">
        <f t="array" ref="P19">OR(IFERROR(INDEX('Mapping pannes'!$C$2:$C$16,MATCH(M19,'Mapping pannes'!$A$2:$A$16,0)),FALSE()),IFERROR(INDEX('Mapping pannes'!$C$2:$C$16,MATCH(N19,'Mapping pannes'!$A$2:$A$16,0)),FALSE()),IFERROR(INDEX('Mapping pannes'!$C$2:$C$16,MATCH(O19,'Mapping pannes'!$A$2:$A$16,0)),FALSE()))</f>
        <v>1</v>
      </c>
      <c r="Q19" s="30">
        <f t="array" ref="Q19">IFERROR(INDEX('Mapping pannes'!$D$2:$D$16,MATCH(M19,'Mapping pannes'!$A$2:$A$16,0)),0)+IFERROR(INDEX('Mapping pannes'!$D$2:$D$16,MATCH(N19,'Mapping pannes'!$A$2:$A$16,0)),0)+IFERROR(INDEX('Mapping pannes'!$D$2:$D$16,MATCH(O19,'Mapping pannes'!$A$2:$A$16,0)),0)</f>
        <v>0</v>
      </c>
      <c r="R19" s="83">
        <f t="shared" si="0"/>
        <v>35</v>
      </c>
      <c r="S19" s="83">
        <f t="shared" si="1"/>
        <v>0</v>
      </c>
      <c r="T19" s="89">
        <f>IFERROR(VLOOKUP(E19,'Mapping pannes'!$G$2:$H$6,2,FALSE()),"")</f>
        <v>0.2</v>
      </c>
      <c r="U19" s="83">
        <f t="shared" si="2"/>
        <v>7</v>
      </c>
      <c r="V19" s="90">
        <v>35</v>
      </c>
      <c r="W19" s="91" t="str">
        <f t="array" ref="W19">TRIM(IF(NOT(ISNUMBER(L19)),"Modele non cote. ","")&amp;IF(T19="","Grade non reconnu pour decote esthetique. ","")&amp;IFERROR(INDEX('Mapping pannes'!$E$2:$E$16,MATCH(M19,'Mapping pannes'!$A$2:$A$16,0))&amp;" ","")&amp;IFERROR(INDEX('Mapping pannes'!$E$2:$E$16,MATCH(N19,'Mapping pannes'!$A$2:$A$16,0))&amp;" ","")&amp;IFERROR(INDEX('Mapping pannes'!$E$2:$E$16,MATCH(O19,'Mapping pannes'!$A$2:$A$16,0))&amp;" ",""))</f>
        <v/>
      </c>
    </row>
    <row r="20" spans="1:26" hidden="1">
      <c r="A20" s="10" t="s">
        <v>400</v>
      </c>
      <c r="B20" s="10" t="s">
        <v>401</v>
      </c>
      <c r="C20" s="10" t="s">
        <v>36</v>
      </c>
      <c r="D20" s="10" t="s">
        <v>381</v>
      </c>
      <c r="E20" s="81" t="s">
        <v>91</v>
      </c>
      <c r="F20" s="10"/>
      <c r="G20" s="10" t="s">
        <v>382</v>
      </c>
      <c r="H20" s="10"/>
      <c r="I20" s="12"/>
      <c r="J20" s="12"/>
      <c r="K20" s="12"/>
      <c r="L20" s="83">
        <v>35</v>
      </c>
      <c r="M20" s="81" t="s">
        <v>159</v>
      </c>
      <c r="N20" s="81" t="s">
        <v>172</v>
      </c>
      <c r="O20" s="81"/>
      <c r="P20" s="10" t="b">
        <f t="array" ref="P20">OR(IFERROR(INDEX('Mapping pannes'!$C$2:$C$16,MATCH(M20,'Mapping pannes'!$A$2:$A$16,0)),FALSE()),IFERROR(INDEX('Mapping pannes'!$C$2:$C$16,MATCH(N20,'Mapping pannes'!$A$2:$A$16,0)),FALSE()),IFERROR(INDEX('Mapping pannes'!$C$2:$C$16,MATCH(O20,'Mapping pannes'!$A$2:$A$16,0)),FALSE()))</f>
        <v>1</v>
      </c>
      <c r="Q20" s="30">
        <f t="array" ref="Q20">IFERROR(INDEX('Mapping pannes'!$D$2:$D$16,MATCH(M20,'Mapping pannes'!$A$2:$A$16,0)),0)+IFERROR(INDEX('Mapping pannes'!$D$2:$D$16,MATCH(N20,'Mapping pannes'!$A$2:$A$16,0)),0)+IFERROR(INDEX('Mapping pannes'!$D$2:$D$16,MATCH(O20,'Mapping pannes'!$A$2:$A$16,0)),0)</f>
        <v>15</v>
      </c>
      <c r="R20" s="83">
        <f t="shared" si="0"/>
        <v>35</v>
      </c>
      <c r="S20" s="83">
        <f t="shared" si="1"/>
        <v>0</v>
      </c>
      <c r="T20" s="89">
        <f>IFERROR(VLOOKUP(E20,'Mapping pannes'!$G$2:$H$6,2,FALSE()),"")</f>
        <v>0.2</v>
      </c>
      <c r="U20" s="83">
        <f t="shared" si="2"/>
        <v>7</v>
      </c>
      <c r="V20" s="90">
        <v>35</v>
      </c>
      <c r="W20" s="91" t="str">
        <f t="array" ref="W20">TRIM(IF(NOT(ISNUMBER(L20)),"Modele non cote. ","")&amp;IF(T20="","Grade non reconnu pour decote esthetique. ","")&amp;IFERROR(INDEX('Mapping pannes'!$E$2:$E$16,MATCH(M20,'Mapping pannes'!$A$2:$A$16,0))&amp;" ","")&amp;IFERROR(INDEX('Mapping pannes'!$E$2:$E$16,MATCH(N20,'Mapping pannes'!$A$2:$A$16,0))&amp;" ","")&amp;IFERROR(INDEX('Mapping pannes'!$E$2:$E$16,MATCH(O20,'Mapping pannes'!$A$2:$A$16,0))&amp;" ",""))</f>
        <v/>
      </c>
    </row>
    <row r="21" spans="1:26" ht="15.75" hidden="1" customHeight="1">
      <c r="A21" s="10" t="s">
        <v>389</v>
      </c>
      <c r="B21" s="10" t="s">
        <v>390</v>
      </c>
      <c r="C21" s="10" t="s">
        <v>36</v>
      </c>
      <c r="D21" s="10" t="s">
        <v>391</v>
      </c>
      <c r="E21" s="81" t="s">
        <v>91</v>
      </c>
      <c r="F21" s="10"/>
      <c r="G21" s="10" t="s">
        <v>382</v>
      </c>
      <c r="H21" s="10"/>
      <c r="I21" s="12"/>
      <c r="J21" s="12"/>
      <c r="K21" s="12"/>
      <c r="L21" s="83">
        <v>35</v>
      </c>
      <c r="M21" s="81" t="s">
        <v>149</v>
      </c>
      <c r="N21" s="81"/>
      <c r="O21" s="81"/>
      <c r="P21" s="10" t="b">
        <f t="array" ref="P21">OR(IFERROR(INDEX('Mapping pannes'!$C$2:$C$16,MATCH(M21,'Mapping pannes'!$A$2:$A$16,0)),FALSE()),IFERROR(INDEX('Mapping pannes'!$C$2:$C$16,MATCH(N21,'Mapping pannes'!$A$2:$A$16,0)),FALSE()),IFERROR(INDEX('Mapping pannes'!$C$2:$C$16,MATCH(O21,'Mapping pannes'!$A$2:$A$16,0)),FALSE()))</f>
        <v>1</v>
      </c>
      <c r="Q21" s="30">
        <f t="array" ref="Q21">IFERROR(INDEX('Mapping pannes'!$D$2:$D$16,MATCH(M21,'Mapping pannes'!$A$2:$A$16,0)),0)+IFERROR(INDEX('Mapping pannes'!$D$2:$D$16,MATCH(N21,'Mapping pannes'!$A$2:$A$16,0)),0)+IFERROR(INDEX('Mapping pannes'!$D$2:$D$16,MATCH(O21,'Mapping pannes'!$A$2:$A$16,0)),0)</f>
        <v>0</v>
      </c>
      <c r="R21" s="83">
        <f t="shared" si="0"/>
        <v>35</v>
      </c>
      <c r="S21" s="83">
        <f t="shared" si="1"/>
        <v>0</v>
      </c>
      <c r="T21" s="89">
        <f>IFERROR(VLOOKUP(E21,'Mapping pannes'!$G$2:$H$6,2,FALSE()),"")</f>
        <v>0.2</v>
      </c>
      <c r="U21" s="83">
        <f t="shared" si="2"/>
        <v>7</v>
      </c>
      <c r="V21" s="90">
        <v>35</v>
      </c>
      <c r="W21" s="91" t="str">
        <f t="array" ref="W21">TRIM(IF(NOT(ISNUMBER(L21)),"Modele non cote. ","")&amp;IF(T21="","Grade non reconnu pour decote esthetique. ","")&amp;IFERROR(INDEX('Mapping pannes'!$E$2:$E$16,MATCH(M21,'Mapping pannes'!$A$2:$A$16,0))&amp;" ","")&amp;IFERROR(INDEX('Mapping pannes'!$E$2:$E$16,MATCH(N21,'Mapping pannes'!$A$2:$A$16,0))&amp;" ","")&amp;IFERROR(INDEX('Mapping pannes'!$E$2:$E$16,MATCH(O21,'Mapping pannes'!$A$2:$A$16,0))&amp;" ",""))</f>
        <v/>
      </c>
    </row>
    <row r="22" spans="1:26" ht="15.75" customHeight="1">
      <c r="A22" s="10" t="s">
        <v>410</v>
      </c>
      <c r="B22" s="10" t="s">
        <v>411</v>
      </c>
      <c r="C22" s="10" t="s">
        <v>36</v>
      </c>
      <c r="D22" s="10" t="s">
        <v>412</v>
      </c>
      <c r="E22" s="81" t="s">
        <v>91</v>
      </c>
      <c r="F22" s="10" t="s">
        <v>413</v>
      </c>
      <c r="G22" s="10" t="s">
        <v>414</v>
      </c>
      <c r="H22" s="10" t="s">
        <v>107</v>
      </c>
      <c r="I22" s="12" t="s">
        <v>103</v>
      </c>
      <c r="J22" s="12" t="s">
        <v>415</v>
      </c>
      <c r="K22" s="12" t="s">
        <v>42</v>
      </c>
      <c r="L22" s="83">
        <v>20</v>
      </c>
      <c r="M22" s="81"/>
      <c r="N22" s="81"/>
      <c r="O22" s="81"/>
      <c r="P22" s="10" t="b">
        <f t="array" ref="P22">OR(IFERROR(INDEX('Mapping pannes'!$C$2:$C$16,MATCH(M22,'Mapping pannes'!$A$2:$A$16,0)),FALSE()),IFERROR(INDEX('Mapping pannes'!$C$2:$C$16,MATCH(N22,'Mapping pannes'!$A$2:$A$16,0)),FALSE()),IFERROR(INDEX('Mapping pannes'!$C$2:$C$16,MATCH(O22,'Mapping pannes'!$A$2:$A$16,0)),FALSE()))</f>
        <v>0</v>
      </c>
      <c r="Q22" s="30">
        <f t="array" ref="Q22">IFERROR(INDEX('Mapping pannes'!$D$2:$D$16,MATCH(M22,'Mapping pannes'!$A$2:$A$16,0)),0)+IFERROR(INDEX('Mapping pannes'!$D$2:$D$16,MATCH(N22,'Mapping pannes'!$A$2:$A$16,0)),0)+IFERROR(INDEX('Mapping pannes'!$D$2:$D$16,MATCH(O22,'Mapping pannes'!$A$2:$A$16,0)),0)</f>
        <v>0</v>
      </c>
      <c r="R22" s="83">
        <f t="shared" si="0"/>
        <v>0</v>
      </c>
      <c r="S22" s="83">
        <f t="shared" si="1"/>
        <v>20</v>
      </c>
      <c r="T22" s="89">
        <f>IFERROR(VLOOKUP(E22,'Mapping pannes'!$G$2:$H$6,2,FALSE()),"")</f>
        <v>0.2</v>
      </c>
      <c r="U22" s="83">
        <f t="shared" si="2"/>
        <v>4</v>
      </c>
      <c r="V22" s="90">
        <f t="shared" ref="V22:V38" si="5">IF(OR(NOT(ISNUMBER(L22)),T22=""),"Non calculable",MAX(0,L22-R22-U22))</f>
        <v>16</v>
      </c>
      <c r="W22" s="91" t="str">
        <f t="array" ref="W22">TRIM(IF(NOT(ISNUMBER(L22)),"Modele non cote. ","")&amp;IF(T22="","Grade non reconnu pour decote esthetique. ","")&amp;IFERROR(INDEX('Mapping pannes'!$E$2:$E$16,MATCH(M22,'Mapping pannes'!$A$2:$A$16,0))&amp;" ","")&amp;IFERROR(INDEX('Mapping pannes'!$E$2:$E$16,MATCH(N22,'Mapping pannes'!$A$2:$A$16,0))&amp;" ","")&amp;IFERROR(INDEX('Mapping pannes'!$E$2:$E$16,MATCH(O22,'Mapping pannes'!$A$2:$A$16,0))&amp;" ",""))</f>
        <v/>
      </c>
    </row>
    <row r="23" spans="1:26" ht="15.75" hidden="1" customHeight="1">
      <c r="A23" s="10" t="s">
        <v>154</v>
      </c>
      <c r="B23" s="10" t="s">
        <v>155</v>
      </c>
      <c r="C23" s="10" t="s">
        <v>36</v>
      </c>
      <c r="D23" s="10" t="s">
        <v>156</v>
      </c>
      <c r="E23" s="81" t="s">
        <v>112</v>
      </c>
      <c r="F23" s="10" t="s">
        <v>157</v>
      </c>
      <c r="G23" s="10" t="s">
        <v>78</v>
      </c>
      <c r="H23" s="10" t="s">
        <v>107</v>
      </c>
      <c r="I23" s="12" t="s">
        <v>422</v>
      </c>
      <c r="J23" s="12" t="s">
        <v>40</v>
      </c>
      <c r="K23" s="12" t="s">
        <v>42</v>
      </c>
      <c r="L23" s="83">
        <v>89.58</v>
      </c>
      <c r="M23" s="81" t="s">
        <v>11</v>
      </c>
      <c r="N23" s="81"/>
      <c r="O23" s="81"/>
      <c r="P23" s="10" t="b">
        <f t="array" ref="P23">OR(IFERROR(INDEX('Mapping pannes'!$C$2:$C$16,MATCH(M23,'Mapping pannes'!$A$2:$A$16,0)),FALSE()),IFERROR(INDEX('Mapping pannes'!$C$2:$C$16,MATCH(N23,'Mapping pannes'!$A$2:$A$16,0)),FALSE()),IFERROR(INDEX('Mapping pannes'!$C$2:$C$16,MATCH(O23,'Mapping pannes'!$A$2:$A$16,0)),FALSE()))</f>
        <v>0</v>
      </c>
      <c r="Q23" s="30">
        <f t="array" ref="Q23">IFERROR(INDEX('Mapping pannes'!$D$2:$D$16,MATCH(M23,'Mapping pannes'!$A$2:$A$16,0)),0)+IFERROR(INDEX('Mapping pannes'!$D$2:$D$16,MATCH(N23,'Mapping pannes'!$A$2:$A$16,0)),0)+IFERROR(INDEX('Mapping pannes'!$D$2:$D$16,MATCH(O23,'Mapping pannes'!$A$2:$A$16,0)),0)</f>
        <v>40</v>
      </c>
      <c r="R23" s="83">
        <f t="shared" si="0"/>
        <v>40</v>
      </c>
      <c r="S23" s="83">
        <f t="shared" si="1"/>
        <v>49.58</v>
      </c>
      <c r="T23" s="89">
        <f>IFERROR(VLOOKUP(E23,'Mapping pannes'!$G$2:$H$6,2,FALSE()),"")</f>
        <v>0.4</v>
      </c>
      <c r="U23" s="83">
        <f t="shared" si="2"/>
        <v>35.832000000000001</v>
      </c>
      <c r="V23" s="90">
        <f t="shared" si="5"/>
        <v>13.747999999999998</v>
      </c>
      <c r="W23" s="91" t="str">
        <f t="array" ref="W23">TRIM(IF(NOT(ISNUMBER(L23)),"Modele non cote. ","")&amp;IF(T23="","Grade non reconnu pour decote esthetique. ","")&amp;IFERROR(INDEX('Mapping pannes'!$E$2:$E$16,MATCH(M23,'Mapping pannes'!$A$2:$A$16,0))&amp;" ","")&amp;IFERROR(INDEX('Mapping pannes'!$E$2:$E$16,MATCH(N23,'Mapping pannes'!$A$2:$A$16,0))&amp;" ","")&amp;IFERROR(INDEX('Mapping pannes'!$E$2:$E$16,MATCH(O23,'Mapping pannes'!$A$2:$A$16,0))&amp;" ",""))</f>
        <v/>
      </c>
    </row>
    <row r="24" spans="1:26" ht="15.75" customHeight="1">
      <c r="A24" s="10" t="s">
        <v>427</v>
      </c>
      <c r="B24" s="10" t="s">
        <v>428</v>
      </c>
      <c r="C24" s="10" t="s">
        <v>36</v>
      </c>
      <c r="D24" s="10" t="s">
        <v>156</v>
      </c>
      <c r="E24" s="81" t="s">
        <v>76</v>
      </c>
      <c r="F24" s="10" t="s">
        <v>157</v>
      </c>
      <c r="G24" s="10" t="s">
        <v>78</v>
      </c>
      <c r="H24" s="10" t="s">
        <v>107</v>
      </c>
      <c r="I24" s="12" t="s">
        <v>422</v>
      </c>
      <c r="J24" s="12" t="s">
        <v>40</v>
      </c>
      <c r="K24" s="12" t="s">
        <v>42</v>
      </c>
      <c r="L24" s="83">
        <v>89.58</v>
      </c>
      <c r="M24" s="81"/>
      <c r="N24" s="81"/>
      <c r="O24" s="81"/>
      <c r="P24" s="10" t="b">
        <f t="array" ref="P24">OR(IFERROR(INDEX('Mapping pannes'!$C$2:$C$16,MATCH(M24,'Mapping pannes'!$A$2:$A$16,0)),FALSE()),IFERROR(INDEX('Mapping pannes'!$C$2:$C$16,MATCH(N24,'Mapping pannes'!$A$2:$A$16,0)),FALSE()),IFERROR(INDEX('Mapping pannes'!$C$2:$C$16,MATCH(O24,'Mapping pannes'!$A$2:$A$16,0)),FALSE()))</f>
        <v>0</v>
      </c>
      <c r="Q24" s="30">
        <f t="array" ref="Q24">IFERROR(INDEX('Mapping pannes'!$D$2:$D$16,MATCH(M24,'Mapping pannes'!$A$2:$A$16,0)),0)+IFERROR(INDEX('Mapping pannes'!$D$2:$D$16,MATCH(N24,'Mapping pannes'!$A$2:$A$16,0)),0)+IFERROR(INDEX('Mapping pannes'!$D$2:$D$16,MATCH(O24,'Mapping pannes'!$A$2:$A$16,0)),0)</f>
        <v>0</v>
      </c>
      <c r="R24" s="83">
        <f t="shared" si="0"/>
        <v>0</v>
      </c>
      <c r="S24" s="83">
        <f t="shared" si="1"/>
        <v>89.58</v>
      </c>
      <c r="T24" s="89">
        <f>IFERROR(VLOOKUP(E24,'Mapping pannes'!$G$2:$H$6,2,FALSE()),"")</f>
        <v>0</v>
      </c>
      <c r="U24" s="83">
        <f t="shared" si="2"/>
        <v>0</v>
      </c>
      <c r="V24" s="90">
        <f t="shared" si="5"/>
        <v>89.58</v>
      </c>
      <c r="W24" s="91" t="str">
        <f t="array" ref="W24">TRIM(IF(NOT(ISNUMBER(L24)),"Modele non cote. ","")&amp;IF(T24="","Grade non reconnu pour decote esthetique. ","")&amp;IFERROR(INDEX('Mapping pannes'!$E$2:$E$16,MATCH(M24,'Mapping pannes'!$A$2:$A$16,0))&amp;" ","")&amp;IFERROR(INDEX('Mapping pannes'!$E$2:$E$16,MATCH(N24,'Mapping pannes'!$A$2:$A$16,0))&amp;" ","")&amp;IFERROR(INDEX('Mapping pannes'!$E$2:$E$16,MATCH(O24,'Mapping pannes'!$A$2:$A$16,0))&amp;" ",""))</f>
        <v/>
      </c>
    </row>
    <row r="25" spans="1:26" ht="15.75" hidden="1" customHeight="1">
      <c r="A25" s="10" t="s">
        <v>329</v>
      </c>
      <c r="B25" s="10" t="s">
        <v>330</v>
      </c>
      <c r="C25" s="10" t="s">
        <v>36</v>
      </c>
      <c r="D25" s="10" t="s">
        <v>331</v>
      </c>
      <c r="E25" s="81" t="s">
        <v>76</v>
      </c>
      <c r="F25" s="10" t="s">
        <v>332</v>
      </c>
      <c r="G25" s="10" t="s">
        <v>78</v>
      </c>
      <c r="H25" s="10" t="s">
        <v>107</v>
      </c>
      <c r="I25" s="12" t="s">
        <v>88</v>
      </c>
      <c r="J25" s="12" t="s">
        <v>40</v>
      </c>
      <c r="K25" s="12" t="s">
        <v>42</v>
      </c>
      <c r="L25" s="83">
        <f>IF(SUMPRODUCT(('cotation préalable'!$C$5:$C$15=I25)*('cotation préalable'!$D$5:$D$15=J25)*('cotation préalable'!$E$5:$E$15=K25))=0,"Non cote",SUMPRODUCT(('cotation préalable'!$C$5:$C$15=I25)*('cotation préalable'!$D$5:$D$15=J25)*('cotation préalable'!$E$5:$E$15=K25)*'cotation préalable'!$H$5:$H$15)/SUMPRODUCT(('cotation préalable'!$C$5:$C$15=I25)*('cotation préalable'!$D$5:$D$15=J25)*('cotation préalable'!$E$5:$E$15=K25)))</f>
        <v>117.14815796448448</v>
      </c>
      <c r="M25" s="81" t="s">
        <v>143</v>
      </c>
      <c r="N25" s="81"/>
      <c r="O25" s="81"/>
      <c r="P25" s="10" t="b">
        <f t="array" ref="P25">OR(IFERROR(INDEX('Mapping pannes'!$C$2:$C$16,MATCH(M25,'Mapping pannes'!$A$2:$A$16,0)),FALSE()),IFERROR(INDEX('Mapping pannes'!$C$2:$C$16,MATCH(N25,'Mapping pannes'!$A$2:$A$16,0)),FALSE()),IFERROR(INDEX('Mapping pannes'!$C$2:$C$16,MATCH(O25,'Mapping pannes'!$A$2:$A$16,0)),FALSE()))</f>
        <v>0</v>
      </c>
      <c r="Q25" s="30">
        <f t="array" ref="Q25">IFERROR(INDEX('Mapping pannes'!$D$2:$D$16,MATCH(M25,'Mapping pannes'!$A$2:$A$16,0)),0)+IFERROR(INDEX('Mapping pannes'!$D$2:$D$16,MATCH(N25,'Mapping pannes'!$A$2:$A$16,0)),0)+IFERROR(INDEX('Mapping pannes'!$D$2:$D$16,MATCH(O25,'Mapping pannes'!$A$2:$A$16,0)),0)</f>
        <v>20</v>
      </c>
      <c r="R25" s="83">
        <f t="shared" si="0"/>
        <v>20</v>
      </c>
      <c r="S25" s="83">
        <f t="shared" si="1"/>
        <v>97.148157964484483</v>
      </c>
      <c r="T25" s="89">
        <f>IFERROR(VLOOKUP(E25,'Mapping pannes'!$G$2:$H$6,2,FALSE()),"")</f>
        <v>0</v>
      </c>
      <c r="U25" s="83">
        <f t="shared" si="2"/>
        <v>0</v>
      </c>
      <c r="V25" s="90">
        <f t="shared" si="5"/>
        <v>97.148157964484483</v>
      </c>
      <c r="W25" s="91" t="str">
        <f t="array" ref="W25">TRIM(IF(NOT(ISNUMBER(L25)),"Modele non cote. ","")&amp;IF(T25="","Grade non reconnu pour decote esthetique. ","")&amp;IFERROR(INDEX('Mapping pannes'!$E$2:$E$16,MATCH(M25,'Mapping pannes'!$A$2:$A$16,0))&amp;" ","")&amp;IFERROR(INDEX('Mapping pannes'!$E$2:$E$16,MATCH(N25,'Mapping pannes'!$A$2:$A$16,0))&amp;" ","")&amp;IFERROR(INDEX('Mapping pannes'!$E$2:$E$16,MATCH(O25,'Mapping pannes'!$A$2:$A$16,0))&amp;" ",""))</f>
        <v/>
      </c>
    </row>
    <row r="26" spans="1:26" ht="15.75" hidden="1" customHeight="1">
      <c r="A26" s="10" t="s">
        <v>333</v>
      </c>
      <c r="B26" s="10" t="s">
        <v>334</v>
      </c>
      <c r="C26" s="10" t="s">
        <v>36</v>
      </c>
      <c r="D26" s="10" t="s">
        <v>331</v>
      </c>
      <c r="E26" s="81" t="s">
        <v>76</v>
      </c>
      <c r="F26" s="10" t="s">
        <v>332</v>
      </c>
      <c r="G26" s="10" t="s">
        <v>78</v>
      </c>
      <c r="H26" s="10" t="s">
        <v>107</v>
      </c>
      <c r="I26" s="12" t="s">
        <v>88</v>
      </c>
      <c r="J26" s="12" t="s">
        <v>40</v>
      </c>
      <c r="K26" s="12" t="s">
        <v>42</v>
      </c>
      <c r="L26" s="83">
        <f>IF(SUMPRODUCT(('cotation préalable'!$C$5:$C$15=I26)*('cotation préalable'!$D$5:$D$15=J26)*('cotation préalable'!$E$5:$E$15=K26))=0,"Non cote",SUMPRODUCT(('cotation préalable'!$C$5:$C$15=I26)*('cotation préalable'!$D$5:$D$15=J26)*('cotation préalable'!$E$5:$E$15=K26)*'cotation préalable'!$H$5:$H$15)/SUMPRODUCT(('cotation préalable'!$C$5:$C$15=I26)*('cotation préalable'!$D$5:$D$15=J26)*('cotation préalable'!$E$5:$E$15=K26)))</f>
        <v>117.14815796448448</v>
      </c>
      <c r="M26" s="81" t="s">
        <v>143</v>
      </c>
      <c r="N26" s="81"/>
      <c r="O26" s="81"/>
      <c r="P26" s="10" t="b">
        <f t="array" ref="P26">OR(IFERROR(INDEX('Mapping pannes'!$C$2:$C$16,MATCH(M26,'Mapping pannes'!$A$2:$A$16,0)),FALSE()),IFERROR(INDEX('Mapping pannes'!$C$2:$C$16,MATCH(N26,'Mapping pannes'!$A$2:$A$16,0)),FALSE()),IFERROR(INDEX('Mapping pannes'!$C$2:$C$16,MATCH(O26,'Mapping pannes'!$A$2:$A$16,0)),FALSE()))</f>
        <v>0</v>
      </c>
      <c r="Q26" s="30">
        <f t="array" ref="Q26">IFERROR(INDEX('Mapping pannes'!$D$2:$D$16,MATCH(M26,'Mapping pannes'!$A$2:$A$16,0)),0)+IFERROR(INDEX('Mapping pannes'!$D$2:$D$16,MATCH(N26,'Mapping pannes'!$A$2:$A$16,0)),0)+IFERROR(INDEX('Mapping pannes'!$D$2:$D$16,MATCH(O26,'Mapping pannes'!$A$2:$A$16,0)),0)</f>
        <v>20</v>
      </c>
      <c r="R26" s="83">
        <f t="shared" si="0"/>
        <v>20</v>
      </c>
      <c r="S26" s="83">
        <f t="shared" si="1"/>
        <v>97.148157964484483</v>
      </c>
      <c r="T26" s="89">
        <f>IFERROR(VLOOKUP(E26,'Mapping pannes'!$G$2:$H$6,2,FALSE()),"")</f>
        <v>0</v>
      </c>
      <c r="U26" s="83">
        <f t="shared" si="2"/>
        <v>0</v>
      </c>
      <c r="V26" s="90">
        <f t="shared" si="5"/>
        <v>97.148157964484483</v>
      </c>
      <c r="W26" s="91" t="str">
        <f t="array" ref="W26">TRIM(IF(NOT(ISNUMBER(L26)),"Modele non cote. ","")&amp;IF(T26="","Grade non reconnu pour decote esthetique. ","")&amp;IFERROR(INDEX('Mapping pannes'!$E$2:$E$16,MATCH(M26,'Mapping pannes'!$A$2:$A$16,0))&amp;" ","")&amp;IFERROR(INDEX('Mapping pannes'!$E$2:$E$16,MATCH(N26,'Mapping pannes'!$A$2:$A$16,0))&amp;" ","")&amp;IFERROR(INDEX('Mapping pannes'!$E$2:$E$16,MATCH(O26,'Mapping pannes'!$A$2:$A$16,0))&amp;" ",""))</f>
        <v/>
      </c>
    </row>
    <row r="27" spans="1:26" ht="15.75" hidden="1" customHeight="1">
      <c r="A27" s="10" t="s">
        <v>335</v>
      </c>
      <c r="B27" s="10" t="s">
        <v>336</v>
      </c>
      <c r="C27" s="10" t="s">
        <v>36</v>
      </c>
      <c r="D27" s="10" t="s">
        <v>331</v>
      </c>
      <c r="E27" s="81" t="s">
        <v>76</v>
      </c>
      <c r="F27" s="10" t="s">
        <v>332</v>
      </c>
      <c r="G27" s="10" t="s">
        <v>78</v>
      </c>
      <c r="H27" s="10" t="s">
        <v>107</v>
      </c>
      <c r="I27" s="12" t="s">
        <v>88</v>
      </c>
      <c r="J27" s="12" t="s">
        <v>40</v>
      </c>
      <c r="K27" s="12" t="s">
        <v>42</v>
      </c>
      <c r="L27" s="83">
        <f>IF(SUMPRODUCT(('cotation préalable'!$C$5:$C$15=I27)*('cotation préalable'!$D$5:$D$15=J27)*('cotation préalable'!$E$5:$E$15=K27))=0,"Non cote",SUMPRODUCT(('cotation préalable'!$C$5:$C$15=I27)*('cotation préalable'!$D$5:$D$15=J27)*('cotation préalable'!$E$5:$E$15=K27)*'cotation préalable'!$H$5:$H$15)/SUMPRODUCT(('cotation préalable'!$C$5:$C$15=I27)*('cotation préalable'!$D$5:$D$15=J27)*('cotation préalable'!$E$5:$E$15=K27)))</f>
        <v>117.14815796448448</v>
      </c>
      <c r="M27" s="81" t="s">
        <v>143</v>
      </c>
      <c r="N27" s="81"/>
      <c r="O27" s="81"/>
      <c r="P27" s="10" t="b">
        <f t="array" ref="P27">OR(IFERROR(INDEX('Mapping pannes'!$C$2:$C$16,MATCH(M27,'Mapping pannes'!$A$2:$A$16,0)),FALSE()),IFERROR(INDEX('Mapping pannes'!$C$2:$C$16,MATCH(N27,'Mapping pannes'!$A$2:$A$16,0)),FALSE()),IFERROR(INDEX('Mapping pannes'!$C$2:$C$16,MATCH(O27,'Mapping pannes'!$A$2:$A$16,0)),FALSE()))</f>
        <v>0</v>
      </c>
      <c r="Q27" s="30">
        <f t="array" ref="Q27">IFERROR(INDEX('Mapping pannes'!$D$2:$D$16,MATCH(M27,'Mapping pannes'!$A$2:$A$16,0)),0)+IFERROR(INDEX('Mapping pannes'!$D$2:$D$16,MATCH(N27,'Mapping pannes'!$A$2:$A$16,0)),0)+IFERROR(INDEX('Mapping pannes'!$D$2:$D$16,MATCH(O27,'Mapping pannes'!$A$2:$A$16,0)),0)</f>
        <v>20</v>
      </c>
      <c r="R27" s="83">
        <f t="shared" si="0"/>
        <v>20</v>
      </c>
      <c r="S27" s="83">
        <f t="shared" si="1"/>
        <v>97.148157964484483</v>
      </c>
      <c r="T27" s="89">
        <f>IFERROR(VLOOKUP(E27,'Mapping pannes'!$G$2:$H$6,2,FALSE()),"")</f>
        <v>0</v>
      </c>
      <c r="U27" s="83">
        <f t="shared" si="2"/>
        <v>0</v>
      </c>
      <c r="V27" s="90">
        <f t="shared" si="5"/>
        <v>97.148157964484483</v>
      </c>
      <c r="W27" s="91" t="str">
        <f t="array" ref="W27">TRIM(IF(NOT(ISNUMBER(L27)),"Modele non cote. ","")&amp;IF(T27="","Grade non reconnu pour decote esthetique. ","")&amp;IFERROR(INDEX('Mapping pannes'!$E$2:$E$16,MATCH(M27,'Mapping pannes'!$A$2:$A$16,0))&amp;" ","")&amp;IFERROR(INDEX('Mapping pannes'!$E$2:$E$16,MATCH(N27,'Mapping pannes'!$A$2:$A$16,0))&amp;" ","")&amp;IFERROR(INDEX('Mapping pannes'!$E$2:$E$16,MATCH(O27,'Mapping pannes'!$A$2:$A$16,0))&amp;" ",""))</f>
        <v/>
      </c>
    </row>
    <row r="28" spans="1:26" ht="15.75" hidden="1" customHeight="1">
      <c r="A28" s="10" t="s">
        <v>342</v>
      </c>
      <c r="B28" s="10" t="s">
        <v>343</v>
      </c>
      <c r="C28" s="10" t="s">
        <v>36</v>
      </c>
      <c r="D28" s="10" t="s">
        <v>331</v>
      </c>
      <c r="E28" s="81" t="s">
        <v>76</v>
      </c>
      <c r="F28" s="10" t="s">
        <v>332</v>
      </c>
      <c r="G28" s="10" t="s">
        <v>78</v>
      </c>
      <c r="H28" s="10" t="s">
        <v>107</v>
      </c>
      <c r="I28" s="12" t="s">
        <v>88</v>
      </c>
      <c r="J28" s="12" t="s">
        <v>40</v>
      </c>
      <c r="K28" s="12" t="s">
        <v>42</v>
      </c>
      <c r="L28" s="83">
        <f>IF(SUMPRODUCT(('cotation préalable'!$C$5:$C$15=I28)*('cotation préalable'!$D$5:$D$15=J28)*('cotation préalable'!$E$5:$E$15=K28))=0,"Non cote",SUMPRODUCT(('cotation préalable'!$C$5:$C$15=I28)*('cotation préalable'!$D$5:$D$15=J28)*('cotation préalable'!$E$5:$E$15=K28)*'cotation préalable'!$H$5:$H$15)/SUMPRODUCT(('cotation préalable'!$C$5:$C$15=I28)*('cotation préalable'!$D$5:$D$15=J28)*('cotation préalable'!$E$5:$E$15=K28)))</f>
        <v>117.14815796448448</v>
      </c>
      <c r="M28" s="81" t="s">
        <v>143</v>
      </c>
      <c r="N28" s="81"/>
      <c r="O28" s="81"/>
      <c r="P28" s="10" t="b">
        <f t="array" ref="P28">OR(IFERROR(INDEX('Mapping pannes'!$C$2:$C$16,MATCH(M28,'Mapping pannes'!$A$2:$A$16,0)),FALSE()),IFERROR(INDEX('Mapping pannes'!$C$2:$C$16,MATCH(N28,'Mapping pannes'!$A$2:$A$16,0)),FALSE()),IFERROR(INDEX('Mapping pannes'!$C$2:$C$16,MATCH(O28,'Mapping pannes'!$A$2:$A$16,0)),FALSE()))</f>
        <v>0</v>
      </c>
      <c r="Q28" s="30">
        <f t="array" ref="Q28">IFERROR(INDEX('Mapping pannes'!$D$2:$D$16,MATCH(M28,'Mapping pannes'!$A$2:$A$16,0)),0)+IFERROR(INDEX('Mapping pannes'!$D$2:$D$16,MATCH(N28,'Mapping pannes'!$A$2:$A$16,0)),0)+IFERROR(INDEX('Mapping pannes'!$D$2:$D$16,MATCH(O28,'Mapping pannes'!$A$2:$A$16,0)),0)</f>
        <v>20</v>
      </c>
      <c r="R28" s="83">
        <f t="shared" si="0"/>
        <v>20</v>
      </c>
      <c r="S28" s="83">
        <f t="shared" si="1"/>
        <v>97.148157964484483</v>
      </c>
      <c r="T28" s="89">
        <f>IFERROR(VLOOKUP(E28,'Mapping pannes'!$G$2:$H$6,2,FALSE()),"")</f>
        <v>0</v>
      </c>
      <c r="U28" s="83">
        <f t="shared" si="2"/>
        <v>0</v>
      </c>
      <c r="V28" s="90">
        <f t="shared" si="5"/>
        <v>97.148157964484483</v>
      </c>
      <c r="W28" s="91" t="str">
        <f t="array" ref="W28">TRIM(IF(NOT(ISNUMBER(L28)),"Modele non cote. ","")&amp;IF(T28="","Grade non reconnu pour decote esthetique. ","")&amp;IFERROR(INDEX('Mapping pannes'!$E$2:$E$16,MATCH(M28,'Mapping pannes'!$A$2:$A$16,0))&amp;" ","")&amp;IFERROR(INDEX('Mapping pannes'!$E$2:$E$16,MATCH(N28,'Mapping pannes'!$A$2:$A$16,0))&amp;" ","")&amp;IFERROR(INDEX('Mapping pannes'!$E$2:$E$16,MATCH(O28,'Mapping pannes'!$A$2:$A$16,0))&amp;" ",""))</f>
        <v/>
      </c>
    </row>
    <row r="29" spans="1:26" ht="15.75" hidden="1" customHeight="1">
      <c r="A29" s="10" t="s">
        <v>344</v>
      </c>
      <c r="B29" s="10" t="s">
        <v>345</v>
      </c>
      <c r="C29" s="10" t="s">
        <v>36</v>
      </c>
      <c r="D29" s="10" t="s">
        <v>331</v>
      </c>
      <c r="E29" s="81" t="s">
        <v>91</v>
      </c>
      <c r="F29" s="10" t="s">
        <v>332</v>
      </c>
      <c r="G29" s="10" t="s">
        <v>78</v>
      </c>
      <c r="H29" s="10" t="s">
        <v>107</v>
      </c>
      <c r="I29" s="12" t="s">
        <v>88</v>
      </c>
      <c r="J29" s="12" t="s">
        <v>40</v>
      </c>
      <c r="K29" s="12" t="s">
        <v>42</v>
      </c>
      <c r="L29" s="83">
        <f>IF(SUMPRODUCT(('cotation préalable'!$C$5:$C$15=I29)*('cotation préalable'!$D$5:$D$15=J29)*('cotation préalable'!$E$5:$E$15=K29))=0,"Non cote",SUMPRODUCT(('cotation préalable'!$C$5:$C$15=I29)*('cotation préalable'!$D$5:$D$15=J29)*('cotation préalable'!$E$5:$E$15=K29)*'cotation préalable'!$H$5:$H$15)/SUMPRODUCT(('cotation préalable'!$C$5:$C$15=I29)*('cotation préalable'!$D$5:$D$15=J29)*('cotation préalable'!$E$5:$E$15=K29)))</f>
        <v>117.14815796448448</v>
      </c>
      <c r="M29" s="81" t="s">
        <v>143</v>
      </c>
      <c r="N29" s="81"/>
      <c r="O29" s="81"/>
      <c r="P29" s="10" t="b">
        <f t="array" ref="P29">OR(IFERROR(INDEX('Mapping pannes'!$C$2:$C$16,MATCH(M29,'Mapping pannes'!$A$2:$A$16,0)),FALSE()),IFERROR(INDEX('Mapping pannes'!$C$2:$C$16,MATCH(N29,'Mapping pannes'!$A$2:$A$16,0)),FALSE()),IFERROR(INDEX('Mapping pannes'!$C$2:$C$16,MATCH(O29,'Mapping pannes'!$A$2:$A$16,0)),FALSE()))</f>
        <v>0</v>
      </c>
      <c r="Q29" s="30">
        <f t="array" ref="Q29">IFERROR(INDEX('Mapping pannes'!$D$2:$D$16,MATCH(M29,'Mapping pannes'!$A$2:$A$16,0)),0)+IFERROR(INDEX('Mapping pannes'!$D$2:$D$16,MATCH(N29,'Mapping pannes'!$A$2:$A$16,0)),0)+IFERROR(INDEX('Mapping pannes'!$D$2:$D$16,MATCH(O29,'Mapping pannes'!$A$2:$A$16,0)),0)</f>
        <v>20</v>
      </c>
      <c r="R29" s="83">
        <f t="shared" si="0"/>
        <v>20</v>
      </c>
      <c r="S29" s="83">
        <f t="shared" si="1"/>
        <v>97.148157964484483</v>
      </c>
      <c r="T29" s="89">
        <f>IFERROR(VLOOKUP(E29,'Mapping pannes'!$G$2:$H$6,2,FALSE()),"")</f>
        <v>0.2</v>
      </c>
      <c r="U29" s="83">
        <f t="shared" si="2"/>
        <v>23.429631592896897</v>
      </c>
      <c r="V29" s="90">
        <f t="shared" si="5"/>
        <v>73.718526371587586</v>
      </c>
      <c r="W29" s="91" t="str">
        <f t="array" ref="W29">TRIM(IF(NOT(ISNUMBER(L29)),"Modele non cote. ","")&amp;IF(T29="","Grade non reconnu pour decote esthetique. ","")&amp;IFERROR(INDEX('Mapping pannes'!$E$2:$E$16,MATCH(M29,'Mapping pannes'!$A$2:$A$16,0))&amp;" ","")&amp;IFERROR(INDEX('Mapping pannes'!$E$2:$E$16,MATCH(N29,'Mapping pannes'!$A$2:$A$16,0))&amp;" ","")&amp;IFERROR(INDEX('Mapping pannes'!$E$2:$E$16,MATCH(O29,'Mapping pannes'!$A$2:$A$16,0))&amp;" ",""))</f>
        <v/>
      </c>
    </row>
    <row r="30" spans="1:26" ht="15.75" hidden="1" customHeight="1">
      <c r="A30" s="10" t="s">
        <v>346</v>
      </c>
      <c r="B30" s="10" t="s">
        <v>347</v>
      </c>
      <c r="C30" s="10" t="s">
        <v>36</v>
      </c>
      <c r="D30" s="10" t="s">
        <v>331</v>
      </c>
      <c r="E30" s="81" t="s">
        <v>91</v>
      </c>
      <c r="F30" s="10" t="s">
        <v>332</v>
      </c>
      <c r="G30" s="10" t="s">
        <v>78</v>
      </c>
      <c r="H30" s="10" t="s">
        <v>107</v>
      </c>
      <c r="I30" s="12" t="s">
        <v>88</v>
      </c>
      <c r="J30" s="12" t="s">
        <v>40</v>
      </c>
      <c r="K30" s="12" t="s">
        <v>42</v>
      </c>
      <c r="L30" s="83">
        <f>IF(SUMPRODUCT(('cotation préalable'!$C$5:$C$15=I30)*('cotation préalable'!$D$5:$D$15=J30)*('cotation préalable'!$E$5:$E$15=K30))=0,"Non cote",SUMPRODUCT(('cotation préalable'!$C$5:$C$15=I30)*('cotation préalable'!$D$5:$D$15=J30)*('cotation préalable'!$E$5:$E$15=K30)*'cotation préalable'!$H$5:$H$15)/SUMPRODUCT(('cotation préalable'!$C$5:$C$15=I30)*('cotation préalable'!$D$5:$D$15=J30)*('cotation préalable'!$E$5:$E$15=K30)))</f>
        <v>117.14815796448448</v>
      </c>
      <c r="M30" s="81" t="s">
        <v>143</v>
      </c>
      <c r="N30" s="81"/>
      <c r="O30" s="81"/>
      <c r="P30" s="10" t="b">
        <f t="array" ref="P30">OR(IFERROR(INDEX('Mapping pannes'!$C$2:$C$16,MATCH(M30,'Mapping pannes'!$A$2:$A$16,0)),FALSE()),IFERROR(INDEX('Mapping pannes'!$C$2:$C$16,MATCH(N30,'Mapping pannes'!$A$2:$A$16,0)),FALSE()),IFERROR(INDEX('Mapping pannes'!$C$2:$C$16,MATCH(O30,'Mapping pannes'!$A$2:$A$16,0)),FALSE()))</f>
        <v>0</v>
      </c>
      <c r="Q30" s="30">
        <f t="array" ref="Q30">IFERROR(INDEX('Mapping pannes'!$D$2:$D$16,MATCH(M30,'Mapping pannes'!$A$2:$A$16,0)),0)+IFERROR(INDEX('Mapping pannes'!$D$2:$D$16,MATCH(N30,'Mapping pannes'!$A$2:$A$16,0)),0)+IFERROR(INDEX('Mapping pannes'!$D$2:$D$16,MATCH(O30,'Mapping pannes'!$A$2:$A$16,0)),0)</f>
        <v>20</v>
      </c>
      <c r="R30" s="83">
        <f t="shared" si="0"/>
        <v>20</v>
      </c>
      <c r="S30" s="83">
        <f t="shared" si="1"/>
        <v>97.148157964484483</v>
      </c>
      <c r="T30" s="89">
        <f>IFERROR(VLOOKUP(E30,'Mapping pannes'!$G$2:$H$6,2,FALSE()),"")</f>
        <v>0.2</v>
      </c>
      <c r="U30" s="83">
        <f t="shared" si="2"/>
        <v>23.429631592896897</v>
      </c>
      <c r="V30" s="90">
        <f t="shared" si="5"/>
        <v>73.718526371587586</v>
      </c>
      <c r="W30" s="91" t="str">
        <f t="array" ref="W30">TRIM(IF(NOT(ISNUMBER(L30)),"Modele non cote. ","")&amp;IF(T30="","Grade non reconnu pour decote esthetique. ","")&amp;IFERROR(INDEX('Mapping pannes'!$E$2:$E$16,MATCH(M30,'Mapping pannes'!$A$2:$A$16,0))&amp;" ","")&amp;IFERROR(INDEX('Mapping pannes'!$E$2:$E$16,MATCH(N30,'Mapping pannes'!$A$2:$A$16,0))&amp;" ","")&amp;IFERROR(INDEX('Mapping pannes'!$E$2:$E$16,MATCH(O30,'Mapping pannes'!$A$2:$A$16,0))&amp;" ",""))</f>
        <v/>
      </c>
    </row>
    <row r="31" spans="1:26" ht="15.75" hidden="1" customHeight="1">
      <c r="A31" s="10" t="s">
        <v>357</v>
      </c>
      <c r="B31" s="10" t="s">
        <v>358</v>
      </c>
      <c r="C31" s="10" t="s">
        <v>36</v>
      </c>
      <c r="D31" s="10" t="s">
        <v>331</v>
      </c>
      <c r="E31" s="81" t="s">
        <v>76</v>
      </c>
      <c r="F31" s="10" t="s">
        <v>332</v>
      </c>
      <c r="G31" s="10" t="s">
        <v>78</v>
      </c>
      <c r="H31" s="10" t="s">
        <v>107</v>
      </c>
      <c r="I31" s="12" t="s">
        <v>88</v>
      </c>
      <c r="J31" s="12" t="s">
        <v>40</v>
      </c>
      <c r="K31" s="12" t="s">
        <v>42</v>
      </c>
      <c r="L31" s="83">
        <f>IF(SUMPRODUCT(('cotation préalable'!$C$5:$C$15=I31)*('cotation préalable'!$D$5:$D$15=J31)*('cotation préalable'!$E$5:$E$15=K31))=0,"Non cote",SUMPRODUCT(('cotation préalable'!$C$5:$C$15=I31)*('cotation préalable'!$D$5:$D$15=J31)*('cotation préalable'!$E$5:$E$15=K31)*'cotation préalable'!$H$5:$H$15)/SUMPRODUCT(('cotation préalable'!$C$5:$C$15=I31)*('cotation préalable'!$D$5:$D$15=J31)*('cotation préalable'!$E$5:$E$15=K31)))</f>
        <v>117.14815796448448</v>
      </c>
      <c r="M31" s="81" t="s">
        <v>143</v>
      </c>
      <c r="N31" s="81" t="s">
        <v>172</v>
      </c>
      <c r="O31" s="81"/>
      <c r="P31" s="10" t="b">
        <f t="array" ref="P31">OR(IFERROR(INDEX('Mapping pannes'!$C$2:$C$16,MATCH(M31,'Mapping pannes'!$A$2:$A$16,0)),FALSE()),IFERROR(INDEX('Mapping pannes'!$C$2:$C$16,MATCH(N31,'Mapping pannes'!$A$2:$A$16,0)),FALSE()),IFERROR(INDEX('Mapping pannes'!$C$2:$C$16,MATCH(O31,'Mapping pannes'!$A$2:$A$16,0)),FALSE()))</f>
        <v>0</v>
      </c>
      <c r="Q31" s="30">
        <f t="array" ref="Q31">IFERROR(INDEX('Mapping pannes'!$D$2:$D$16,MATCH(M31,'Mapping pannes'!$A$2:$A$16,0)),0)+IFERROR(INDEX('Mapping pannes'!$D$2:$D$16,MATCH(N31,'Mapping pannes'!$A$2:$A$16,0)),0)+IFERROR(INDEX('Mapping pannes'!$D$2:$D$16,MATCH(O31,'Mapping pannes'!$A$2:$A$16,0)),0)</f>
        <v>35</v>
      </c>
      <c r="R31" s="83">
        <f t="shared" si="0"/>
        <v>35</v>
      </c>
      <c r="S31" s="83">
        <f t="shared" si="1"/>
        <v>82.148157964484483</v>
      </c>
      <c r="T31" s="89">
        <f>IFERROR(VLOOKUP(E31,'Mapping pannes'!$G$2:$H$6,2,FALSE()),"")</f>
        <v>0</v>
      </c>
      <c r="U31" s="83">
        <f t="shared" si="2"/>
        <v>0</v>
      </c>
      <c r="V31" s="90">
        <f t="shared" si="5"/>
        <v>82.148157964484483</v>
      </c>
      <c r="W31" s="91" t="str">
        <f t="array" ref="W31">TRIM(IF(NOT(ISNUMBER(L31)),"Modele non cote. ","")&amp;IF(T31="","Grade non reconnu pour decote esthetique. ","")&amp;IFERROR(INDEX('Mapping pannes'!$E$2:$E$16,MATCH(M31,'Mapping pannes'!$A$2:$A$16,0))&amp;" ","")&amp;IFERROR(INDEX('Mapping pannes'!$E$2:$E$16,MATCH(N31,'Mapping pannes'!$A$2:$A$16,0))&amp;" ","")&amp;IFERROR(INDEX('Mapping pannes'!$E$2:$E$16,MATCH(O31,'Mapping pannes'!$A$2:$A$16,0))&amp;" ",""))</f>
        <v/>
      </c>
    </row>
    <row r="32" spans="1:26" ht="15.75" hidden="1" customHeight="1">
      <c r="A32" s="10" t="s">
        <v>359</v>
      </c>
      <c r="B32" s="10" t="s">
        <v>360</v>
      </c>
      <c r="C32" s="10" t="s">
        <v>36</v>
      </c>
      <c r="D32" s="10" t="s">
        <v>331</v>
      </c>
      <c r="E32" s="81" t="s">
        <v>76</v>
      </c>
      <c r="F32" s="10" t="s">
        <v>332</v>
      </c>
      <c r="G32" s="10" t="s">
        <v>78</v>
      </c>
      <c r="H32" s="10" t="s">
        <v>107</v>
      </c>
      <c r="I32" s="12" t="s">
        <v>88</v>
      </c>
      <c r="J32" s="12" t="s">
        <v>40</v>
      </c>
      <c r="K32" s="12" t="s">
        <v>42</v>
      </c>
      <c r="L32" s="83">
        <f>IF(SUMPRODUCT(('cotation préalable'!$C$5:$C$15=I32)*('cotation préalable'!$D$5:$D$15=J32)*('cotation préalable'!$E$5:$E$15=K32))=0,"Non cote",SUMPRODUCT(('cotation préalable'!$C$5:$C$15=I32)*('cotation préalable'!$D$5:$D$15=J32)*('cotation préalable'!$E$5:$E$15=K32)*'cotation préalable'!$H$5:$H$15)/SUMPRODUCT(('cotation préalable'!$C$5:$C$15=I32)*('cotation préalable'!$D$5:$D$15=J32)*('cotation préalable'!$E$5:$E$15=K32)))</f>
        <v>117.14815796448448</v>
      </c>
      <c r="M32" s="81" t="s">
        <v>143</v>
      </c>
      <c r="N32" s="81" t="s">
        <v>172</v>
      </c>
      <c r="O32" s="81"/>
      <c r="P32" s="10" t="b">
        <f t="array" ref="P32">OR(IFERROR(INDEX('Mapping pannes'!$C$2:$C$16,MATCH(M32,'Mapping pannes'!$A$2:$A$16,0)),FALSE()),IFERROR(INDEX('Mapping pannes'!$C$2:$C$16,MATCH(N32,'Mapping pannes'!$A$2:$A$16,0)),FALSE()),IFERROR(INDEX('Mapping pannes'!$C$2:$C$16,MATCH(O32,'Mapping pannes'!$A$2:$A$16,0)),FALSE()))</f>
        <v>0</v>
      </c>
      <c r="Q32" s="30">
        <f t="array" ref="Q32">IFERROR(INDEX('Mapping pannes'!$D$2:$D$16,MATCH(M32,'Mapping pannes'!$A$2:$A$16,0)),0)+IFERROR(INDEX('Mapping pannes'!$D$2:$D$16,MATCH(N32,'Mapping pannes'!$A$2:$A$16,0)),0)+IFERROR(INDEX('Mapping pannes'!$D$2:$D$16,MATCH(O32,'Mapping pannes'!$A$2:$A$16,0)),0)</f>
        <v>35</v>
      </c>
      <c r="R32" s="83">
        <f t="shared" si="0"/>
        <v>35</v>
      </c>
      <c r="S32" s="83">
        <f t="shared" si="1"/>
        <v>82.148157964484483</v>
      </c>
      <c r="T32" s="89">
        <f>IFERROR(VLOOKUP(E32,'Mapping pannes'!$G$2:$H$6,2,FALSE()),"")</f>
        <v>0</v>
      </c>
      <c r="U32" s="83">
        <f t="shared" si="2"/>
        <v>0</v>
      </c>
      <c r="V32" s="90">
        <f t="shared" si="5"/>
        <v>82.148157964484483</v>
      </c>
      <c r="W32" s="91" t="str">
        <f t="array" ref="W32">TRIM(IF(NOT(ISNUMBER(L32)),"Modele non cote. ","")&amp;IF(T32="","Grade non reconnu pour decote esthetique. ","")&amp;IFERROR(INDEX('Mapping pannes'!$E$2:$E$16,MATCH(M32,'Mapping pannes'!$A$2:$A$16,0))&amp;" ","")&amp;IFERROR(INDEX('Mapping pannes'!$E$2:$E$16,MATCH(N32,'Mapping pannes'!$A$2:$A$16,0))&amp;" ","")&amp;IFERROR(INDEX('Mapping pannes'!$E$2:$E$16,MATCH(O32,'Mapping pannes'!$A$2:$A$16,0))&amp;" ",""))</f>
        <v/>
      </c>
    </row>
    <row r="33" spans="1:23" ht="15.75" hidden="1" customHeight="1">
      <c r="A33" s="10" t="s">
        <v>364</v>
      </c>
      <c r="B33" s="10" t="s">
        <v>365</v>
      </c>
      <c r="C33" s="10" t="s">
        <v>36</v>
      </c>
      <c r="D33" s="10" t="s">
        <v>331</v>
      </c>
      <c r="E33" s="81" t="s">
        <v>91</v>
      </c>
      <c r="F33" s="10" t="s">
        <v>332</v>
      </c>
      <c r="G33" s="10" t="s">
        <v>78</v>
      </c>
      <c r="H33" s="10" t="s">
        <v>107</v>
      </c>
      <c r="I33" s="12" t="s">
        <v>88</v>
      </c>
      <c r="J33" s="12" t="s">
        <v>40</v>
      </c>
      <c r="K33" s="12" t="s">
        <v>42</v>
      </c>
      <c r="L33" s="83">
        <f>IF(SUMPRODUCT(('cotation préalable'!$C$5:$C$15=I33)*('cotation préalable'!$D$5:$D$15=J33)*('cotation préalable'!$E$5:$E$15=K33))=0,"Non cote",SUMPRODUCT(('cotation préalable'!$C$5:$C$15=I33)*('cotation préalable'!$D$5:$D$15=J33)*('cotation préalable'!$E$5:$E$15=K33)*'cotation préalable'!$H$5:$H$15)/SUMPRODUCT(('cotation préalable'!$C$5:$C$15=I33)*('cotation préalable'!$D$5:$D$15=J33)*('cotation préalable'!$E$5:$E$15=K33)))</f>
        <v>117.14815796448448</v>
      </c>
      <c r="M33" s="81" t="s">
        <v>143</v>
      </c>
      <c r="N33" s="81" t="s">
        <v>172</v>
      </c>
      <c r="O33" s="81"/>
      <c r="P33" s="10" t="b">
        <f t="array" ref="P33">OR(IFERROR(INDEX('Mapping pannes'!$C$2:$C$16,MATCH(M33,'Mapping pannes'!$A$2:$A$16,0)),FALSE()),IFERROR(INDEX('Mapping pannes'!$C$2:$C$16,MATCH(N33,'Mapping pannes'!$A$2:$A$16,0)),FALSE()),IFERROR(INDEX('Mapping pannes'!$C$2:$C$16,MATCH(O33,'Mapping pannes'!$A$2:$A$16,0)),FALSE()))</f>
        <v>0</v>
      </c>
      <c r="Q33" s="30">
        <f t="array" ref="Q33">IFERROR(INDEX('Mapping pannes'!$D$2:$D$16,MATCH(M33,'Mapping pannes'!$A$2:$A$16,0)),0)+IFERROR(INDEX('Mapping pannes'!$D$2:$D$16,MATCH(N33,'Mapping pannes'!$A$2:$A$16,0)),0)+IFERROR(INDEX('Mapping pannes'!$D$2:$D$16,MATCH(O33,'Mapping pannes'!$A$2:$A$16,0)),0)</f>
        <v>35</v>
      </c>
      <c r="R33" s="83">
        <f t="shared" si="0"/>
        <v>35</v>
      </c>
      <c r="S33" s="83">
        <f t="shared" si="1"/>
        <v>82.148157964484483</v>
      </c>
      <c r="T33" s="89">
        <f>IFERROR(VLOOKUP(E33,'Mapping pannes'!$G$2:$H$6,2,FALSE()),"")</f>
        <v>0.2</v>
      </c>
      <c r="U33" s="83">
        <f t="shared" si="2"/>
        <v>23.429631592896897</v>
      </c>
      <c r="V33" s="90">
        <f t="shared" si="5"/>
        <v>58.718526371587586</v>
      </c>
      <c r="W33" s="91" t="str">
        <f t="array" ref="W33">TRIM(IF(NOT(ISNUMBER(L33)),"Modele non cote. ","")&amp;IF(T33="","Grade non reconnu pour decote esthetique. ","")&amp;IFERROR(INDEX('Mapping pannes'!$E$2:$E$16,MATCH(M33,'Mapping pannes'!$A$2:$A$16,0))&amp;" ","")&amp;IFERROR(INDEX('Mapping pannes'!$E$2:$E$16,MATCH(N33,'Mapping pannes'!$A$2:$A$16,0))&amp;" ","")&amp;IFERROR(INDEX('Mapping pannes'!$E$2:$E$16,MATCH(O33,'Mapping pannes'!$A$2:$A$16,0))&amp;" ",""))</f>
        <v/>
      </c>
    </row>
    <row r="34" spans="1:23" ht="15.75" hidden="1" customHeight="1">
      <c r="A34" s="10" t="s">
        <v>368</v>
      </c>
      <c r="B34" s="10" t="s">
        <v>369</v>
      </c>
      <c r="C34" s="10" t="s">
        <v>36</v>
      </c>
      <c r="D34" s="10" t="s">
        <v>331</v>
      </c>
      <c r="E34" s="81" t="s">
        <v>76</v>
      </c>
      <c r="F34" s="10" t="s">
        <v>332</v>
      </c>
      <c r="G34" s="10" t="s">
        <v>78</v>
      </c>
      <c r="H34" s="10" t="s">
        <v>107</v>
      </c>
      <c r="I34" s="12" t="s">
        <v>88</v>
      </c>
      <c r="J34" s="12" t="s">
        <v>40</v>
      </c>
      <c r="K34" s="12" t="s">
        <v>42</v>
      </c>
      <c r="L34" s="83">
        <f>IF(SUMPRODUCT(('cotation préalable'!$C$5:$C$15=I34)*('cotation préalable'!$D$5:$D$15=J34)*('cotation préalable'!$E$5:$E$15=K34))=0,"Non cote",SUMPRODUCT(('cotation préalable'!$C$5:$C$15=I34)*('cotation préalable'!$D$5:$D$15=J34)*('cotation préalable'!$E$5:$E$15=K34)*'cotation préalable'!$H$5:$H$15)/SUMPRODUCT(('cotation préalable'!$C$5:$C$15=I34)*('cotation préalable'!$D$5:$D$15=J34)*('cotation préalable'!$E$5:$E$15=K34)))</f>
        <v>117.14815796448448</v>
      </c>
      <c r="M34" s="81" t="s">
        <v>143</v>
      </c>
      <c r="N34" s="81" t="s">
        <v>172</v>
      </c>
      <c r="O34" s="81" t="s">
        <v>185</v>
      </c>
      <c r="P34" s="10" t="b">
        <f t="array" ref="P34">OR(IFERROR(INDEX('Mapping pannes'!$C$2:$C$16,MATCH(M34,'Mapping pannes'!$A$2:$A$16,0)),FALSE()),IFERROR(INDEX('Mapping pannes'!$C$2:$C$16,MATCH(N34,'Mapping pannes'!$A$2:$A$16,0)),FALSE()),IFERROR(INDEX('Mapping pannes'!$C$2:$C$16,MATCH(O34,'Mapping pannes'!$A$2:$A$16,0)),FALSE()))</f>
        <v>0</v>
      </c>
      <c r="Q34" s="30">
        <f t="array" ref="Q34">IFERROR(INDEX('Mapping pannes'!$D$2:$D$16,MATCH(M34,'Mapping pannes'!$A$2:$A$16,0)),0)+IFERROR(INDEX('Mapping pannes'!$D$2:$D$16,MATCH(N34,'Mapping pannes'!$A$2:$A$16,0)),0)+IFERROR(INDEX('Mapping pannes'!$D$2:$D$16,MATCH(O34,'Mapping pannes'!$A$2:$A$16,0)),0)</f>
        <v>85</v>
      </c>
      <c r="R34" s="83">
        <f t="shared" si="0"/>
        <v>85</v>
      </c>
      <c r="S34" s="83">
        <f t="shared" si="1"/>
        <v>32.148157964484483</v>
      </c>
      <c r="T34" s="89">
        <f>IFERROR(VLOOKUP(E34,'Mapping pannes'!$G$2:$H$6,2,FALSE()),"")</f>
        <v>0</v>
      </c>
      <c r="U34" s="83">
        <f t="shared" si="2"/>
        <v>0</v>
      </c>
      <c r="V34" s="90">
        <f t="shared" si="5"/>
        <v>32.148157964484483</v>
      </c>
      <c r="W34" s="91" t="str">
        <f t="array" ref="W34">TRIM(IF(NOT(ISNUMBER(L34)),"Modele non cote. ","")&amp;IF(T34="","Grade non reconnu pour decote esthetique. ","")&amp;IFERROR(INDEX('Mapping pannes'!$E$2:$E$16,MATCH(M34,'Mapping pannes'!$A$2:$A$16,0))&amp;" ","")&amp;IFERROR(INDEX('Mapping pannes'!$E$2:$E$16,MATCH(N34,'Mapping pannes'!$A$2:$A$16,0))&amp;" ","")&amp;IFERROR(INDEX('Mapping pannes'!$E$2:$E$16,MATCH(O34,'Mapping pannes'!$A$2:$A$16,0))&amp;" ",""))</f>
        <v/>
      </c>
    </row>
    <row r="35" spans="1:23" ht="15.75" hidden="1" customHeight="1">
      <c r="A35" s="10" t="s">
        <v>370</v>
      </c>
      <c r="B35" s="10" t="s">
        <v>371</v>
      </c>
      <c r="C35" s="10" t="s">
        <v>36</v>
      </c>
      <c r="D35" s="10" t="s">
        <v>331</v>
      </c>
      <c r="E35" s="81" t="s">
        <v>76</v>
      </c>
      <c r="F35" s="10" t="s">
        <v>332</v>
      </c>
      <c r="G35" s="10" t="s">
        <v>78</v>
      </c>
      <c r="H35" s="10" t="s">
        <v>107</v>
      </c>
      <c r="I35" s="12" t="s">
        <v>88</v>
      </c>
      <c r="J35" s="12" t="s">
        <v>40</v>
      </c>
      <c r="K35" s="12" t="s">
        <v>42</v>
      </c>
      <c r="L35" s="83">
        <f>IF(SUMPRODUCT(('cotation préalable'!$C$5:$C$15=I35)*('cotation préalable'!$D$5:$D$15=J35)*('cotation préalable'!$E$5:$E$15=K35))=0,"Non cote",SUMPRODUCT(('cotation préalable'!$C$5:$C$15=I35)*('cotation préalable'!$D$5:$D$15=J35)*('cotation préalable'!$E$5:$E$15=K35)*'cotation préalable'!$H$5:$H$15)/SUMPRODUCT(('cotation préalable'!$C$5:$C$15=I35)*('cotation préalable'!$D$5:$D$15=J35)*('cotation préalable'!$E$5:$E$15=K35)))</f>
        <v>117.14815796448448</v>
      </c>
      <c r="M35" s="81" t="s">
        <v>143</v>
      </c>
      <c r="N35" s="81" t="s">
        <v>177</v>
      </c>
      <c r="O35" s="81"/>
      <c r="P35" s="10" t="b">
        <f t="array" ref="P35">OR(IFERROR(INDEX('Mapping pannes'!$C$2:$C$16,MATCH(M35,'Mapping pannes'!$A$2:$A$16,0)),FALSE()),IFERROR(INDEX('Mapping pannes'!$C$2:$C$16,MATCH(N35,'Mapping pannes'!$A$2:$A$16,0)),FALSE()),IFERROR(INDEX('Mapping pannes'!$C$2:$C$16,MATCH(O35,'Mapping pannes'!$A$2:$A$16,0)),FALSE()))</f>
        <v>0</v>
      </c>
      <c r="Q35" s="30">
        <f t="array" ref="Q35">IFERROR(INDEX('Mapping pannes'!$D$2:$D$16,MATCH(M35,'Mapping pannes'!$A$2:$A$16,0)),0)+IFERROR(INDEX('Mapping pannes'!$D$2:$D$16,MATCH(N35,'Mapping pannes'!$A$2:$A$16,0)),0)+IFERROR(INDEX('Mapping pannes'!$D$2:$D$16,MATCH(O35,'Mapping pannes'!$A$2:$A$16,0)),0)</f>
        <v>50</v>
      </c>
      <c r="R35" s="83">
        <f t="shared" si="0"/>
        <v>50</v>
      </c>
      <c r="S35" s="83">
        <f t="shared" si="1"/>
        <v>67.148157964484483</v>
      </c>
      <c r="T35" s="89">
        <f>IFERROR(VLOOKUP(E35,'Mapping pannes'!$G$2:$H$6,2,FALSE()),"")</f>
        <v>0</v>
      </c>
      <c r="U35" s="83">
        <f t="shared" si="2"/>
        <v>0</v>
      </c>
      <c r="V35" s="90">
        <f t="shared" si="5"/>
        <v>67.148157964484483</v>
      </c>
      <c r="W35" s="91" t="str">
        <f t="array" ref="W35">TRIM(IF(NOT(ISNUMBER(L35)),"Modele non cote. ","")&amp;IF(T35="","Grade non reconnu pour decote esthetique. ","")&amp;IFERROR(INDEX('Mapping pannes'!$E$2:$E$16,MATCH(M35,'Mapping pannes'!$A$2:$A$16,0))&amp;" ","")&amp;IFERROR(INDEX('Mapping pannes'!$E$2:$E$16,MATCH(N35,'Mapping pannes'!$A$2:$A$16,0))&amp;" ","")&amp;IFERROR(INDEX('Mapping pannes'!$E$2:$E$16,MATCH(O35,'Mapping pannes'!$A$2:$A$16,0))&amp;" ",""))</f>
        <v/>
      </c>
    </row>
    <row r="36" spans="1:23" ht="15.75" hidden="1" customHeight="1">
      <c r="A36" s="10" t="s">
        <v>377</v>
      </c>
      <c r="B36" s="10" t="s">
        <v>378</v>
      </c>
      <c r="C36" s="10" t="s">
        <v>36</v>
      </c>
      <c r="D36" s="10" t="s">
        <v>331</v>
      </c>
      <c r="E36" s="81" t="s">
        <v>76</v>
      </c>
      <c r="F36" s="10" t="s">
        <v>332</v>
      </c>
      <c r="G36" s="10" t="s">
        <v>78</v>
      </c>
      <c r="H36" s="10" t="s">
        <v>107</v>
      </c>
      <c r="I36" s="12" t="s">
        <v>88</v>
      </c>
      <c r="J36" s="12" t="s">
        <v>40</v>
      </c>
      <c r="K36" s="12" t="s">
        <v>42</v>
      </c>
      <c r="L36" s="83">
        <f>IF(SUMPRODUCT(('cotation préalable'!$C$5:$C$15=I36)*('cotation préalable'!$D$5:$D$15=J36)*('cotation préalable'!$E$5:$E$15=K36))=0,"Non cote",SUMPRODUCT(('cotation préalable'!$C$5:$C$15=I36)*('cotation préalable'!$D$5:$D$15=J36)*('cotation préalable'!$E$5:$E$15=K36)*'cotation préalable'!$H$5:$H$15)/SUMPRODUCT(('cotation préalable'!$C$5:$C$15=I36)*('cotation préalable'!$D$5:$D$15=J36)*('cotation préalable'!$E$5:$E$15=K36)))</f>
        <v>117.14815796448448</v>
      </c>
      <c r="M36" s="81" t="s">
        <v>143</v>
      </c>
      <c r="N36" s="81" t="s">
        <v>185</v>
      </c>
      <c r="O36" s="81"/>
      <c r="P36" s="10" t="b">
        <f t="array" ref="P36">OR(IFERROR(INDEX('Mapping pannes'!$C$2:$C$16,MATCH(M36,'Mapping pannes'!$A$2:$A$16,0)),FALSE()),IFERROR(INDEX('Mapping pannes'!$C$2:$C$16,MATCH(N36,'Mapping pannes'!$A$2:$A$16,0)),FALSE()),IFERROR(INDEX('Mapping pannes'!$C$2:$C$16,MATCH(O36,'Mapping pannes'!$A$2:$A$16,0)),FALSE()))</f>
        <v>0</v>
      </c>
      <c r="Q36" s="30">
        <f t="array" ref="Q36">IFERROR(INDEX('Mapping pannes'!$D$2:$D$16,MATCH(M36,'Mapping pannes'!$A$2:$A$16,0)),0)+IFERROR(INDEX('Mapping pannes'!$D$2:$D$16,MATCH(N36,'Mapping pannes'!$A$2:$A$16,0)),0)+IFERROR(INDEX('Mapping pannes'!$D$2:$D$16,MATCH(O36,'Mapping pannes'!$A$2:$A$16,0)),0)</f>
        <v>70</v>
      </c>
      <c r="R36" s="83">
        <f t="shared" si="0"/>
        <v>70</v>
      </c>
      <c r="S36" s="83">
        <f t="shared" si="1"/>
        <v>47.148157964484483</v>
      </c>
      <c r="T36" s="89">
        <f>IFERROR(VLOOKUP(E36,'Mapping pannes'!$G$2:$H$6,2,FALSE()),"")</f>
        <v>0</v>
      </c>
      <c r="U36" s="83">
        <f t="shared" si="2"/>
        <v>0</v>
      </c>
      <c r="V36" s="90">
        <f t="shared" si="5"/>
        <v>47.148157964484483</v>
      </c>
      <c r="W36" s="91" t="str">
        <f t="array" ref="W36">TRIM(IF(NOT(ISNUMBER(L36)),"Modele non cote. ","")&amp;IF(T36="","Grade non reconnu pour decote esthetique. ","")&amp;IFERROR(INDEX('Mapping pannes'!$E$2:$E$16,MATCH(M36,'Mapping pannes'!$A$2:$A$16,0))&amp;" ","")&amp;IFERROR(INDEX('Mapping pannes'!$E$2:$E$16,MATCH(N36,'Mapping pannes'!$A$2:$A$16,0))&amp;" ","")&amp;IFERROR(INDEX('Mapping pannes'!$E$2:$E$16,MATCH(O36,'Mapping pannes'!$A$2:$A$16,0))&amp;" ",""))</f>
        <v/>
      </c>
    </row>
    <row r="37" spans="1:23" ht="15.75" customHeight="1">
      <c r="A37" s="10" t="s">
        <v>505</v>
      </c>
      <c r="B37" s="10" t="s">
        <v>506</v>
      </c>
      <c r="C37" s="10" t="s">
        <v>36</v>
      </c>
      <c r="D37" s="10" t="s">
        <v>331</v>
      </c>
      <c r="E37" s="81" t="s">
        <v>91</v>
      </c>
      <c r="F37" s="10" t="s">
        <v>332</v>
      </c>
      <c r="G37" s="10" t="s">
        <v>78</v>
      </c>
      <c r="H37" s="10" t="s">
        <v>107</v>
      </c>
      <c r="I37" s="12" t="s">
        <v>88</v>
      </c>
      <c r="J37" s="12" t="s">
        <v>40</v>
      </c>
      <c r="K37" s="12" t="s">
        <v>42</v>
      </c>
      <c r="L37" s="83">
        <f>IF(SUMPRODUCT(('cotation préalable'!$C$5:$C$15=I37)*('cotation préalable'!$D$5:$D$15=J37)*('cotation préalable'!$E$5:$E$15=K37))=0,"Non cote",SUMPRODUCT(('cotation préalable'!$C$5:$C$15=I37)*('cotation préalable'!$D$5:$D$15=J37)*('cotation préalable'!$E$5:$E$15=K37)*'cotation préalable'!$H$5:$H$15)/SUMPRODUCT(('cotation préalable'!$C$5:$C$15=I37)*('cotation préalable'!$D$5:$D$15=J37)*('cotation préalable'!$E$5:$E$15=K37)))</f>
        <v>117.14815796448448</v>
      </c>
      <c r="M37" s="81"/>
      <c r="N37" s="81"/>
      <c r="O37" s="81"/>
      <c r="P37" s="10" t="b">
        <f t="array" ref="P37">OR(IFERROR(INDEX('Mapping pannes'!$C$2:$C$16,MATCH(M37,'Mapping pannes'!$A$2:$A$16,0)),FALSE()),IFERROR(INDEX('Mapping pannes'!$C$2:$C$16,MATCH(N37,'Mapping pannes'!$A$2:$A$16,0)),FALSE()),IFERROR(INDEX('Mapping pannes'!$C$2:$C$16,MATCH(O37,'Mapping pannes'!$A$2:$A$16,0)),FALSE()))</f>
        <v>0</v>
      </c>
      <c r="Q37" s="30">
        <f t="array" ref="Q37">IFERROR(INDEX('Mapping pannes'!$D$2:$D$16,MATCH(M37,'Mapping pannes'!$A$2:$A$16,0)),0)+IFERROR(INDEX('Mapping pannes'!$D$2:$D$16,MATCH(N37,'Mapping pannes'!$A$2:$A$16,0)),0)+IFERROR(INDEX('Mapping pannes'!$D$2:$D$16,MATCH(O37,'Mapping pannes'!$A$2:$A$16,0)),0)</f>
        <v>0</v>
      </c>
      <c r="R37" s="83">
        <f t="shared" si="0"/>
        <v>0</v>
      </c>
      <c r="S37" s="83">
        <f t="shared" si="1"/>
        <v>117.14815796448448</v>
      </c>
      <c r="T37" s="89">
        <f>IFERROR(VLOOKUP(E37,'Mapping pannes'!$G$2:$H$6,2,FALSE()),"")</f>
        <v>0.2</v>
      </c>
      <c r="U37" s="83">
        <f t="shared" si="2"/>
        <v>23.429631592896897</v>
      </c>
      <c r="V37" s="90">
        <f t="shared" si="5"/>
        <v>93.718526371587586</v>
      </c>
      <c r="W37" s="91" t="str">
        <f t="array" ref="W37">TRIM(IF(NOT(ISNUMBER(L37)),"Modele non cote. ","")&amp;IF(T37="","Grade non reconnu pour decote esthetique. ","")&amp;IFERROR(INDEX('Mapping pannes'!$E$2:$E$16,MATCH(M37,'Mapping pannes'!$A$2:$A$16,0))&amp;" ","")&amp;IFERROR(INDEX('Mapping pannes'!$E$2:$E$16,MATCH(N37,'Mapping pannes'!$A$2:$A$16,0))&amp;" ","")&amp;IFERROR(INDEX('Mapping pannes'!$E$2:$E$16,MATCH(O37,'Mapping pannes'!$A$2:$A$16,0))&amp;" ",""))</f>
        <v/>
      </c>
    </row>
    <row r="38" spans="1:23" ht="15.75" hidden="1" customHeight="1">
      <c r="A38" s="10" t="s">
        <v>348</v>
      </c>
      <c r="B38" s="10" t="s">
        <v>349</v>
      </c>
      <c r="C38" s="10" t="s">
        <v>36</v>
      </c>
      <c r="D38" s="10" t="s">
        <v>350</v>
      </c>
      <c r="E38" s="81" t="s">
        <v>76</v>
      </c>
      <c r="F38" s="10" t="s">
        <v>332</v>
      </c>
      <c r="G38" s="10" t="s">
        <v>78</v>
      </c>
      <c r="H38" s="10" t="s">
        <v>107</v>
      </c>
      <c r="I38" s="12" t="s">
        <v>88</v>
      </c>
      <c r="J38" s="12" t="s">
        <v>40</v>
      </c>
      <c r="K38" s="12" t="s">
        <v>42</v>
      </c>
      <c r="L38" s="83">
        <f>IF(SUMPRODUCT(('cotation préalable'!$C$5:$C$15=I38)*('cotation préalable'!$D$5:$D$15=J38)*('cotation préalable'!$E$5:$E$15=K38))=0,"Non cote",SUMPRODUCT(('cotation préalable'!$C$5:$C$15=I38)*('cotation préalable'!$D$5:$D$15=J38)*('cotation préalable'!$E$5:$E$15=K38)*'cotation préalable'!$H$5:$H$15)/SUMPRODUCT(('cotation préalable'!$C$5:$C$15=I38)*('cotation préalable'!$D$5:$D$15=J38)*('cotation préalable'!$E$5:$E$15=K38)))</f>
        <v>117.14815796448448</v>
      </c>
      <c r="M38" s="81" t="s">
        <v>143</v>
      </c>
      <c r="N38" s="81"/>
      <c r="O38" s="81"/>
      <c r="P38" s="10" t="b">
        <f t="array" ref="P38">OR(IFERROR(INDEX('Mapping pannes'!$C$2:$C$16,MATCH(M38,'Mapping pannes'!$A$2:$A$16,0)),FALSE()),IFERROR(INDEX('Mapping pannes'!$C$2:$C$16,MATCH(N38,'Mapping pannes'!$A$2:$A$16,0)),FALSE()),IFERROR(INDEX('Mapping pannes'!$C$2:$C$16,MATCH(O38,'Mapping pannes'!$A$2:$A$16,0)),FALSE()))</f>
        <v>0</v>
      </c>
      <c r="Q38" s="30">
        <f t="array" ref="Q38">IFERROR(INDEX('Mapping pannes'!$D$2:$D$16,MATCH(M38,'Mapping pannes'!$A$2:$A$16,0)),0)+IFERROR(INDEX('Mapping pannes'!$D$2:$D$16,MATCH(N38,'Mapping pannes'!$A$2:$A$16,0)),0)+IFERROR(INDEX('Mapping pannes'!$D$2:$D$16,MATCH(O38,'Mapping pannes'!$A$2:$A$16,0)),0)</f>
        <v>20</v>
      </c>
      <c r="R38" s="83">
        <f t="shared" si="0"/>
        <v>20</v>
      </c>
      <c r="S38" s="83">
        <f t="shared" si="1"/>
        <v>97.148157964484483</v>
      </c>
      <c r="T38" s="89">
        <f>IFERROR(VLOOKUP(E38,'Mapping pannes'!$G$2:$H$6,2,FALSE()),"")</f>
        <v>0</v>
      </c>
      <c r="U38" s="83">
        <f t="shared" si="2"/>
        <v>0</v>
      </c>
      <c r="V38" s="90">
        <f t="shared" si="5"/>
        <v>97.148157964484483</v>
      </c>
      <c r="W38" s="91" t="str">
        <f t="array" ref="W38">TRIM(IF(NOT(ISNUMBER(L38)),"Modele non cote. ","")&amp;IF(T38="","Grade non reconnu pour decote esthetique. ","")&amp;IFERROR(INDEX('Mapping pannes'!$E$2:$E$16,MATCH(M38,'Mapping pannes'!$A$2:$A$16,0))&amp;" ","")&amp;IFERROR(INDEX('Mapping pannes'!$E$2:$E$16,MATCH(N38,'Mapping pannes'!$A$2:$A$16,0))&amp;" ","")&amp;IFERROR(INDEX('Mapping pannes'!$E$2:$E$16,MATCH(O38,'Mapping pannes'!$A$2:$A$16,0))&amp;" ",""))</f>
        <v/>
      </c>
    </row>
    <row r="39" spans="1:23" ht="15.75" hidden="1" customHeight="1">
      <c r="A39" s="10" t="s">
        <v>397</v>
      </c>
      <c r="B39" s="10" t="s">
        <v>398</v>
      </c>
      <c r="C39" s="10" t="s">
        <v>36</v>
      </c>
      <c r="D39" s="10" t="s">
        <v>399</v>
      </c>
      <c r="E39" s="81" t="s">
        <v>76</v>
      </c>
      <c r="F39" s="10"/>
      <c r="G39" s="10" t="s">
        <v>382</v>
      </c>
      <c r="H39" s="10"/>
      <c r="I39" s="12"/>
      <c r="J39" s="12"/>
      <c r="K39" s="12"/>
      <c r="L39" s="83">
        <v>35</v>
      </c>
      <c r="M39" s="81" t="s">
        <v>159</v>
      </c>
      <c r="N39" s="81"/>
      <c r="O39" s="81"/>
      <c r="P39" s="10" t="b">
        <f t="array" ref="P39">OR(IFERROR(INDEX('Mapping pannes'!$C$2:$C$16,MATCH(M39,'Mapping pannes'!$A$2:$A$16,0)),FALSE()),IFERROR(INDEX('Mapping pannes'!$C$2:$C$16,MATCH(N39,'Mapping pannes'!$A$2:$A$16,0)),FALSE()),IFERROR(INDEX('Mapping pannes'!$C$2:$C$16,MATCH(O39,'Mapping pannes'!$A$2:$A$16,0)),FALSE()))</f>
        <v>1</v>
      </c>
      <c r="Q39" s="30">
        <f t="array" ref="Q39">IFERROR(INDEX('Mapping pannes'!$D$2:$D$16,MATCH(M39,'Mapping pannes'!$A$2:$A$16,0)),0)+IFERROR(INDEX('Mapping pannes'!$D$2:$D$16,MATCH(N39,'Mapping pannes'!$A$2:$A$16,0)),0)+IFERROR(INDEX('Mapping pannes'!$D$2:$D$16,MATCH(O39,'Mapping pannes'!$A$2:$A$16,0)),0)</f>
        <v>0</v>
      </c>
      <c r="R39" s="83">
        <f t="shared" si="0"/>
        <v>35</v>
      </c>
      <c r="S39" s="83">
        <f t="shared" si="1"/>
        <v>0</v>
      </c>
      <c r="T39" s="89">
        <f>IFERROR(VLOOKUP(E39,'Mapping pannes'!$G$2:$H$6,2,FALSE()),"")</f>
        <v>0</v>
      </c>
      <c r="U39" s="83">
        <f t="shared" si="2"/>
        <v>0</v>
      </c>
      <c r="V39" s="90">
        <v>35</v>
      </c>
      <c r="W39" s="91" t="str">
        <f t="array" ref="W39">TRIM(IF(NOT(ISNUMBER(L39)),"Modele non cote. ","")&amp;IF(T39="","Grade non reconnu pour decote esthetique. ","")&amp;IFERROR(INDEX('Mapping pannes'!$E$2:$E$16,MATCH(M39,'Mapping pannes'!$A$2:$A$16,0))&amp;" ","")&amp;IFERROR(INDEX('Mapping pannes'!$E$2:$E$16,MATCH(N39,'Mapping pannes'!$A$2:$A$16,0))&amp;" ","")&amp;IFERROR(INDEX('Mapping pannes'!$E$2:$E$16,MATCH(O39,'Mapping pannes'!$A$2:$A$16,0))&amp;" ",""))</f>
        <v/>
      </c>
    </row>
    <row r="40" spans="1:23" ht="15.75" hidden="1" customHeight="1">
      <c r="A40" s="10" t="s">
        <v>402</v>
      </c>
      <c r="B40" s="10" t="s">
        <v>403</v>
      </c>
      <c r="C40" s="10" t="s">
        <v>36</v>
      </c>
      <c r="D40" s="10" t="s">
        <v>399</v>
      </c>
      <c r="E40" s="81" t="s">
        <v>76</v>
      </c>
      <c r="F40" s="10"/>
      <c r="G40" s="10" t="s">
        <v>382</v>
      </c>
      <c r="H40" s="10"/>
      <c r="I40" s="12"/>
      <c r="J40" s="12"/>
      <c r="K40" s="12"/>
      <c r="L40" s="83">
        <v>35</v>
      </c>
      <c r="M40" s="81" t="s">
        <v>159</v>
      </c>
      <c r="N40" s="81" t="s">
        <v>172</v>
      </c>
      <c r="O40" s="81"/>
      <c r="P40" s="10" t="b">
        <f t="array" ref="P40">OR(IFERROR(INDEX('Mapping pannes'!$C$2:$C$16,MATCH(M40,'Mapping pannes'!$A$2:$A$16,0)),FALSE()),IFERROR(INDEX('Mapping pannes'!$C$2:$C$16,MATCH(N40,'Mapping pannes'!$A$2:$A$16,0)),FALSE()),IFERROR(INDEX('Mapping pannes'!$C$2:$C$16,MATCH(O40,'Mapping pannes'!$A$2:$A$16,0)),FALSE()))</f>
        <v>1</v>
      </c>
      <c r="Q40" s="30">
        <f t="array" ref="Q40">IFERROR(INDEX('Mapping pannes'!$D$2:$D$16,MATCH(M40,'Mapping pannes'!$A$2:$A$16,0)),0)+IFERROR(INDEX('Mapping pannes'!$D$2:$D$16,MATCH(N40,'Mapping pannes'!$A$2:$A$16,0)),0)+IFERROR(INDEX('Mapping pannes'!$D$2:$D$16,MATCH(O40,'Mapping pannes'!$A$2:$A$16,0)),0)</f>
        <v>15</v>
      </c>
      <c r="R40" s="83">
        <f t="shared" si="0"/>
        <v>35</v>
      </c>
      <c r="S40" s="83">
        <f t="shared" si="1"/>
        <v>0</v>
      </c>
      <c r="T40" s="89">
        <f>IFERROR(VLOOKUP(E40,'Mapping pannes'!$G$2:$H$6,2,FALSE()),"")</f>
        <v>0</v>
      </c>
      <c r="U40" s="83">
        <f t="shared" si="2"/>
        <v>0</v>
      </c>
      <c r="V40" s="90">
        <v>35</v>
      </c>
      <c r="W40" s="91" t="str">
        <f t="array" ref="W40">TRIM(IF(NOT(ISNUMBER(L40)),"Modele non cote. ","")&amp;IF(T40="","Grade non reconnu pour decote esthetique. ","")&amp;IFERROR(INDEX('Mapping pannes'!$E$2:$E$16,MATCH(M40,'Mapping pannes'!$A$2:$A$16,0))&amp;" ","")&amp;IFERROR(INDEX('Mapping pannes'!$E$2:$E$16,MATCH(N40,'Mapping pannes'!$A$2:$A$16,0))&amp;" ","")&amp;IFERROR(INDEX('Mapping pannes'!$E$2:$E$16,MATCH(O40,'Mapping pannes'!$A$2:$A$16,0))&amp;" ",""))</f>
        <v/>
      </c>
    </row>
    <row r="41" spans="1:23" ht="15.75" hidden="1" customHeight="1">
      <c r="A41" s="10" t="s">
        <v>406</v>
      </c>
      <c r="B41" s="10" t="s">
        <v>407</v>
      </c>
      <c r="C41" s="10" t="s">
        <v>36</v>
      </c>
      <c r="D41" s="10" t="s">
        <v>70</v>
      </c>
      <c r="E41" s="81" t="s">
        <v>76</v>
      </c>
      <c r="F41" s="10" t="s">
        <v>75</v>
      </c>
      <c r="G41" s="10" t="s">
        <v>78</v>
      </c>
      <c r="H41" s="10" t="s">
        <v>77</v>
      </c>
      <c r="I41" s="12" t="s">
        <v>56</v>
      </c>
      <c r="J41" s="12" t="s">
        <v>40</v>
      </c>
      <c r="K41" s="12" t="s">
        <v>57</v>
      </c>
      <c r="L41" s="83">
        <f>IF(SUMPRODUCT(('cotation préalable'!$C$5:$C$15=I41)*('cotation préalable'!$D$5:$D$15=J41)*('cotation préalable'!$E$5:$E$15=K41))=0,"Non cote",SUMPRODUCT(('cotation préalable'!$C$5:$C$15=I41)*('cotation préalable'!$D$5:$D$15=J41)*('cotation préalable'!$E$5:$E$15=K41)*'cotation préalable'!$H$5:$H$15)/SUMPRODUCT(('cotation préalable'!$C$5:$C$15=I41)*('cotation préalable'!$D$5:$D$15=J41)*('cotation préalable'!$E$5:$E$15=K41)))</f>
        <v>158.49456665783194</v>
      </c>
      <c r="M41" s="81" t="s">
        <v>172</v>
      </c>
      <c r="N41" s="81" t="s">
        <v>177</v>
      </c>
      <c r="O41" s="81"/>
      <c r="P41" s="10" t="b">
        <f t="array" ref="P41">OR(IFERROR(INDEX('Mapping pannes'!$C$2:$C$16,MATCH(M41,'Mapping pannes'!$A$2:$A$16,0)),FALSE()),IFERROR(INDEX('Mapping pannes'!$C$2:$C$16,MATCH(N41,'Mapping pannes'!$A$2:$A$16,0)),FALSE()),IFERROR(INDEX('Mapping pannes'!$C$2:$C$16,MATCH(O41,'Mapping pannes'!$A$2:$A$16,0)),FALSE()))</f>
        <v>0</v>
      </c>
      <c r="Q41" s="30">
        <f t="array" ref="Q41">IFERROR(INDEX('Mapping pannes'!$D$2:$D$16,MATCH(M41,'Mapping pannes'!$A$2:$A$16,0)),0)+IFERROR(INDEX('Mapping pannes'!$D$2:$D$16,MATCH(N41,'Mapping pannes'!$A$2:$A$16,0)),0)+IFERROR(INDEX('Mapping pannes'!$D$2:$D$16,MATCH(O41,'Mapping pannes'!$A$2:$A$16,0)),0)</f>
        <v>45</v>
      </c>
      <c r="R41" s="83">
        <f t="shared" si="0"/>
        <v>45</v>
      </c>
      <c r="S41" s="83">
        <f t="shared" si="1"/>
        <v>113.49456665783194</v>
      </c>
      <c r="T41" s="89">
        <f>IFERROR(VLOOKUP(E41,'Mapping pannes'!$G$2:$H$6,2,FALSE()),"")</f>
        <v>0</v>
      </c>
      <c r="U41" s="83">
        <f t="shared" si="2"/>
        <v>0</v>
      </c>
      <c r="V41" s="90">
        <f t="shared" ref="V41:V49" si="6">IF(OR(NOT(ISNUMBER(L41)),T41=""),"Non calculable",MAX(0,L41-R41-U41))</f>
        <v>113.49456665783194</v>
      </c>
      <c r="W41" s="91" t="str">
        <f t="array" ref="W41">TRIM(IF(NOT(ISNUMBER(L41)),"Modele non cote. ","")&amp;IF(T41="","Grade non reconnu pour decote esthetique. ","")&amp;IFERROR(INDEX('Mapping pannes'!$E$2:$E$16,MATCH(M41,'Mapping pannes'!$A$2:$A$16,0))&amp;" ","")&amp;IFERROR(INDEX('Mapping pannes'!$E$2:$E$16,MATCH(N41,'Mapping pannes'!$A$2:$A$16,0))&amp;" ","")&amp;IFERROR(INDEX('Mapping pannes'!$E$2:$E$16,MATCH(O41,'Mapping pannes'!$A$2:$A$16,0))&amp;" ",""))</f>
        <v/>
      </c>
    </row>
    <row r="42" spans="1:23" ht="15.75" hidden="1" customHeight="1">
      <c r="A42" s="10" t="s">
        <v>181</v>
      </c>
      <c r="B42" s="10" t="s">
        <v>184</v>
      </c>
      <c r="C42" s="10" t="s">
        <v>36</v>
      </c>
      <c r="D42" s="10" t="s">
        <v>70</v>
      </c>
      <c r="E42" s="81" t="s">
        <v>91</v>
      </c>
      <c r="F42" s="10" t="s">
        <v>75</v>
      </c>
      <c r="G42" s="10" t="s">
        <v>78</v>
      </c>
      <c r="H42" s="10" t="s">
        <v>77</v>
      </c>
      <c r="I42" s="12" t="s">
        <v>56</v>
      </c>
      <c r="J42" s="12" t="s">
        <v>40</v>
      </c>
      <c r="K42" s="12" t="s">
        <v>57</v>
      </c>
      <c r="L42" s="83">
        <f>IF(SUMPRODUCT(('cotation préalable'!$C$5:$C$15=I42)*('cotation préalable'!$D$5:$D$15=J42)*('cotation préalable'!$E$5:$E$15=K42))=0,"Non cote",SUMPRODUCT(('cotation préalable'!$C$5:$C$15=I42)*('cotation préalable'!$D$5:$D$15=J42)*('cotation préalable'!$E$5:$E$15=K42)*'cotation préalable'!$H$5:$H$15)/SUMPRODUCT(('cotation préalable'!$C$5:$C$15=I42)*('cotation préalable'!$D$5:$D$15=J42)*('cotation préalable'!$E$5:$E$15=K42)))</f>
        <v>158.49456665783194</v>
      </c>
      <c r="M42" s="81" t="s">
        <v>11</v>
      </c>
      <c r="N42" s="81"/>
      <c r="O42" s="81"/>
      <c r="P42" s="10" t="b">
        <f t="array" ref="P42">OR(IFERROR(INDEX('Mapping pannes'!$C$2:$C$16,MATCH(M42,'Mapping pannes'!$A$2:$A$16,0)),FALSE()),IFERROR(INDEX('Mapping pannes'!$C$2:$C$16,MATCH(N42,'Mapping pannes'!$A$2:$A$16,0)),FALSE()),IFERROR(INDEX('Mapping pannes'!$C$2:$C$16,MATCH(O42,'Mapping pannes'!$A$2:$A$16,0)),FALSE()))</f>
        <v>0</v>
      </c>
      <c r="Q42" s="30">
        <f t="array" ref="Q42">IFERROR(INDEX('Mapping pannes'!$D$2:$D$16,MATCH(M42,'Mapping pannes'!$A$2:$A$16,0)),0)+IFERROR(INDEX('Mapping pannes'!$D$2:$D$16,MATCH(N42,'Mapping pannes'!$A$2:$A$16,0)),0)+IFERROR(INDEX('Mapping pannes'!$D$2:$D$16,MATCH(O42,'Mapping pannes'!$A$2:$A$16,0)),0)</f>
        <v>40</v>
      </c>
      <c r="R42" s="83">
        <f t="shared" si="0"/>
        <v>40</v>
      </c>
      <c r="S42" s="83">
        <f t="shared" si="1"/>
        <v>118.49456665783194</v>
      </c>
      <c r="T42" s="89">
        <f>IFERROR(VLOOKUP(E42,'Mapping pannes'!$G$2:$H$6,2,FALSE()),"")</f>
        <v>0.2</v>
      </c>
      <c r="U42" s="83">
        <f t="shared" si="2"/>
        <v>31.698913331566388</v>
      </c>
      <c r="V42" s="90">
        <f t="shared" si="6"/>
        <v>86.795653326265551</v>
      </c>
      <c r="W42" s="91" t="str">
        <f t="array" ref="W42">TRIM(IF(NOT(ISNUMBER(L42)),"Modele non cote. ","")&amp;IF(T42="","Grade non reconnu pour decote esthetique. ","")&amp;IFERROR(INDEX('Mapping pannes'!$E$2:$E$16,MATCH(M42,'Mapping pannes'!$A$2:$A$16,0))&amp;" ","")&amp;IFERROR(INDEX('Mapping pannes'!$E$2:$E$16,MATCH(N42,'Mapping pannes'!$A$2:$A$16,0))&amp;" ","")&amp;IFERROR(INDEX('Mapping pannes'!$E$2:$E$16,MATCH(O42,'Mapping pannes'!$A$2:$A$16,0))&amp;" ",""))</f>
        <v/>
      </c>
    </row>
    <row r="43" spans="1:23" ht="15.75" hidden="1" customHeight="1">
      <c r="A43" s="10" t="s">
        <v>268</v>
      </c>
      <c r="B43" s="10" t="s">
        <v>270</v>
      </c>
      <c r="C43" s="10" t="s">
        <v>36</v>
      </c>
      <c r="D43" s="10" t="s">
        <v>70</v>
      </c>
      <c r="E43" s="81" t="s">
        <v>76</v>
      </c>
      <c r="F43" s="10" t="s">
        <v>75</v>
      </c>
      <c r="G43" s="10" t="s">
        <v>78</v>
      </c>
      <c r="H43" s="10" t="s">
        <v>77</v>
      </c>
      <c r="I43" s="12" t="s">
        <v>56</v>
      </c>
      <c r="J43" s="12" t="s">
        <v>40</v>
      </c>
      <c r="K43" s="12" t="s">
        <v>57</v>
      </c>
      <c r="L43" s="83">
        <f>IF(SUMPRODUCT(('cotation préalable'!$C$5:$C$15=I43)*('cotation préalable'!$D$5:$D$15=J43)*('cotation préalable'!$E$5:$E$15=K43))=0,"Non cote",SUMPRODUCT(('cotation préalable'!$C$5:$C$15=I43)*('cotation préalable'!$D$5:$D$15=J43)*('cotation préalable'!$E$5:$E$15=K43)*'cotation préalable'!$H$5:$H$15)/SUMPRODUCT(('cotation préalable'!$C$5:$C$15=I43)*('cotation préalable'!$D$5:$D$15=J43)*('cotation préalable'!$E$5:$E$15=K43)))</f>
        <v>158.49456665783194</v>
      </c>
      <c r="M43" s="81" t="s">
        <v>11</v>
      </c>
      <c r="N43" s="81" t="s">
        <v>172</v>
      </c>
      <c r="O43" s="81"/>
      <c r="P43" s="10" t="b">
        <f t="array" ref="P43">OR(IFERROR(INDEX('Mapping pannes'!$C$2:$C$16,MATCH(M43,'Mapping pannes'!$A$2:$A$16,0)),FALSE()),IFERROR(INDEX('Mapping pannes'!$C$2:$C$16,MATCH(N43,'Mapping pannes'!$A$2:$A$16,0)),FALSE()),IFERROR(INDEX('Mapping pannes'!$C$2:$C$16,MATCH(O43,'Mapping pannes'!$A$2:$A$16,0)),FALSE()))</f>
        <v>0</v>
      </c>
      <c r="Q43" s="30">
        <f t="array" ref="Q43">IFERROR(INDEX('Mapping pannes'!$D$2:$D$16,MATCH(M43,'Mapping pannes'!$A$2:$A$16,0)),0)+IFERROR(INDEX('Mapping pannes'!$D$2:$D$16,MATCH(N43,'Mapping pannes'!$A$2:$A$16,0)),0)+IFERROR(INDEX('Mapping pannes'!$D$2:$D$16,MATCH(O43,'Mapping pannes'!$A$2:$A$16,0)),0)</f>
        <v>55</v>
      </c>
      <c r="R43" s="83">
        <f t="shared" si="0"/>
        <v>55</v>
      </c>
      <c r="S43" s="83">
        <f t="shared" si="1"/>
        <v>103.49456665783194</v>
      </c>
      <c r="T43" s="89">
        <f>IFERROR(VLOOKUP(E43,'Mapping pannes'!$G$2:$H$6,2,FALSE()),"")</f>
        <v>0</v>
      </c>
      <c r="U43" s="83">
        <f t="shared" si="2"/>
        <v>0</v>
      </c>
      <c r="V43" s="90">
        <f t="shared" si="6"/>
        <v>103.49456665783194</v>
      </c>
      <c r="W43" s="91" t="str">
        <f t="array" ref="W43">TRIM(IF(NOT(ISNUMBER(L43)),"Modele non cote. ","")&amp;IF(T43="","Grade non reconnu pour decote esthetique. ","")&amp;IFERROR(INDEX('Mapping pannes'!$E$2:$E$16,MATCH(M43,'Mapping pannes'!$A$2:$A$16,0))&amp;" ","")&amp;IFERROR(INDEX('Mapping pannes'!$E$2:$E$16,MATCH(N43,'Mapping pannes'!$A$2:$A$16,0))&amp;" ","")&amp;IFERROR(INDEX('Mapping pannes'!$E$2:$E$16,MATCH(O43,'Mapping pannes'!$A$2:$A$16,0))&amp;" ",""))</f>
        <v/>
      </c>
    </row>
    <row r="44" spans="1:23" ht="15.75" hidden="1" customHeight="1">
      <c r="A44" s="10" t="s">
        <v>279</v>
      </c>
      <c r="B44" s="10" t="s">
        <v>280</v>
      </c>
      <c r="C44" s="10" t="s">
        <v>36</v>
      </c>
      <c r="D44" s="10" t="s">
        <v>70</v>
      </c>
      <c r="E44" s="81" t="s">
        <v>76</v>
      </c>
      <c r="F44" s="10" t="s">
        <v>75</v>
      </c>
      <c r="G44" s="10" t="s">
        <v>78</v>
      </c>
      <c r="H44" s="10" t="s">
        <v>77</v>
      </c>
      <c r="I44" s="12" t="s">
        <v>56</v>
      </c>
      <c r="J44" s="12" t="s">
        <v>40</v>
      </c>
      <c r="K44" s="12" t="s">
        <v>57</v>
      </c>
      <c r="L44" s="83">
        <f>IF(SUMPRODUCT(('cotation préalable'!$C$5:$C$15=I44)*('cotation préalable'!$D$5:$D$15=J44)*('cotation préalable'!$E$5:$E$15=K44))=0,"Non cote",SUMPRODUCT(('cotation préalable'!$C$5:$C$15=I44)*('cotation préalable'!$D$5:$D$15=J44)*('cotation préalable'!$E$5:$E$15=K44)*'cotation préalable'!$H$5:$H$15)/SUMPRODUCT(('cotation préalable'!$C$5:$C$15=I44)*('cotation préalable'!$D$5:$D$15=J44)*('cotation préalable'!$E$5:$E$15=K44)))</f>
        <v>158.49456665783194</v>
      </c>
      <c r="M44" s="81" t="s">
        <v>53</v>
      </c>
      <c r="N44" s="81" t="s">
        <v>177</v>
      </c>
      <c r="O44" s="81"/>
      <c r="P44" s="10" t="b">
        <f t="array" ref="P44">OR(IFERROR(INDEX('Mapping pannes'!$C$2:$C$16,MATCH(M44,'Mapping pannes'!$A$2:$A$16,0)),FALSE()),IFERROR(INDEX('Mapping pannes'!$C$2:$C$16,MATCH(N44,'Mapping pannes'!$A$2:$A$16,0)),FALSE()),IFERROR(INDEX('Mapping pannes'!$C$2:$C$16,MATCH(O44,'Mapping pannes'!$A$2:$A$16,0)),FALSE()))</f>
        <v>0</v>
      </c>
      <c r="Q44" s="30">
        <f t="array" ref="Q44">IFERROR(INDEX('Mapping pannes'!$D$2:$D$16,MATCH(M44,'Mapping pannes'!$A$2:$A$16,0)),0)+IFERROR(INDEX('Mapping pannes'!$D$2:$D$16,MATCH(N44,'Mapping pannes'!$A$2:$A$16,0)),0)+IFERROR(INDEX('Mapping pannes'!$D$2:$D$16,MATCH(O44,'Mapping pannes'!$A$2:$A$16,0)),0)</f>
        <v>60</v>
      </c>
      <c r="R44" s="83">
        <f t="shared" si="0"/>
        <v>60</v>
      </c>
      <c r="S44" s="83">
        <f t="shared" si="1"/>
        <v>98.494566657831939</v>
      </c>
      <c r="T44" s="89">
        <f>IFERROR(VLOOKUP(E44,'Mapping pannes'!$G$2:$H$6,2,FALSE()),"")</f>
        <v>0</v>
      </c>
      <c r="U44" s="83">
        <f t="shared" si="2"/>
        <v>0</v>
      </c>
      <c r="V44" s="90">
        <f t="shared" si="6"/>
        <v>98.494566657831939</v>
      </c>
      <c r="W44" s="91"/>
    </row>
    <row r="45" spans="1:23" ht="15.75" hidden="1" customHeight="1">
      <c r="A45" s="10" t="s">
        <v>283</v>
      </c>
      <c r="B45" s="10" t="s">
        <v>284</v>
      </c>
      <c r="C45" s="10" t="s">
        <v>36</v>
      </c>
      <c r="D45" s="10" t="s">
        <v>70</v>
      </c>
      <c r="E45" s="81" t="s">
        <v>76</v>
      </c>
      <c r="F45" s="10" t="s">
        <v>75</v>
      </c>
      <c r="G45" s="10" t="s">
        <v>78</v>
      </c>
      <c r="H45" s="10" t="s">
        <v>77</v>
      </c>
      <c r="I45" s="12" t="s">
        <v>56</v>
      </c>
      <c r="J45" s="12" t="s">
        <v>40</v>
      </c>
      <c r="K45" s="12" t="s">
        <v>57</v>
      </c>
      <c r="L45" s="83">
        <f>IF(SUMPRODUCT(('cotation préalable'!$C$5:$C$15=I45)*('cotation préalable'!$D$5:$D$15=J45)*('cotation préalable'!$E$5:$E$15=K45))=0,"Non cote",SUMPRODUCT(('cotation préalable'!$C$5:$C$15=I45)*('cotation préalable'!$D$5:$D$15=J45)*('cotation préalable'!$E$5:$E$15=K45)*'cotation préalable'!$H$5:$H$15)/SUMPRODUCT(('cotation préalable'!$C$5:$C$15=I45)*('cotation préalable'!$D$5:$D$15=J45)*('cotation préalable'!$E$5:$E$15=K45)))</f>
        <v>158.49456665783194</v>
      </c>
      <c r="M45" s="81" t="s">
        <v>92</v>
      </c>
      <c r="N45" s="81" t="s">
        <v>172</v>
      </c>
      <c r="O45" s="81"/>
      <c r="P45" s="10" t="b">
        <f t="array" ref="P45">OR(IFERROR(INDEX('Mapping pannes'!$C$2:$C$16,MATCH(M45,'Mapping pannes'!$A$2:$A$16,0)),FALSE()),IFERROR(INDEX('Mapping pannes'!$C$2:$C$16,MATCH(N45,'Mapping pannes'!$A$2:$A$16,0)),FALSE()),IFERROR(INDEX('Mapping pannes'!$C$2:$C$16,MATCH(O45,'Mapping pannes'!$A$2:$A$16,0)),FALSE()))</f>
        <v>0</v>
      </c>
      <c r="Q45" s="30">
        <f t="array" ref="Q45">IFERROR(INDEX('Mapping pannes'!$D$2:$D$16,MATCH(M45,'Mapping pannes'!$A$2:$A$16,0)),0)+IFERROR(INDEX('Mapping pannes'!$D$2:$D$16,MATCH(N45,'Mapping pannes'!$A$2:$A$16,0)),0)+IFERROR(INDEX('Mapping pannes'!$D$2:$D$16,MATCH(O45,'Mapping pannes'!$A$2:$A$16,0)),0)</f>
        <v>65</v>
      </c>
      <c r="R45" s="83">
        <f t="shared" si="0"/>
        <v>65</v>
      </c>
      <c r="S45" s="83">
        <f t="shared" si="1"/>
        <v>93.494566657831939</v>
      </c>
      <c r="T45" s="89">
        <f>IFERROR(VLOOKUP(E45,'Mapping pannes'!$G$2:$H$6,2,FALSE()),"")</f>
        <v>0</v>
      </c>
      <c r="U45" s="83">
        <f t="shared" si="2"/>
        <v>0</v>
      </c>
      <c r="V45" s="90">
        <f t="shared" si="6"/>
        <v>93.494566657831939</v>
      </c>
      <c r="W45" s="91" t="str">
        <f t="array" ref="W45">TRIM(IF(NOT(ISNUMBER(L45)),"Modele non cote. ","")&amp;IF(T45="","Grade non reconnu pour decote esthetique. ","")&amp;IFERROR(INDEX('Mapping pannes'!$E$2:$E$16,MATCH(M45,'Mapping pannes'!$A$2:$A$16,0))&amp;" ","")&amp;IFERROR(INDEX('Mapping pannes'!$E$2:$E$16,MATCH(N45,'Mapping pannes'!$A$2:$A$16,0))&amp;" ","")&amp;IFERROR(INDEX('Mapping pannes'!$E$2:$E$16,MATCH(O45,'Mapping pannes'!$A$2:$A$16,0))&amp;" ",""))</f>
        <v/>
      </c>
    </row>
    <row r="46" spans="1:23" ht="15.75" hidden="1" customHeight="1">
      <c r="A46" s="10" t="s">
        <v>285</v>
      </c>
      <c r="B46" s="10" t="s">
        <v>286</v>
      </c>
      <c r="C46" s="10" t="s">
        <v>36</v>
      </c>
      <c r="D46" s="10" t="s">
        <v>70</v>
      </c>
      <c r="E46" s="81" t="s">
        <v>76</v>
      </c>
      <c r="F46" s="10" t="s">
        <v>75</v>
      </c>
      <c r="G46" s="10" t="s">
        <v>78</v>
      </c>
      <c r="H46" s="10" t="s">
        <v>77</v>
      </c>
      <c r="I46" s="12" t="s">
        <v>56</v>
      </c>
      <c r="J46" s="12" t="s">
        <v>40</v>
      </c>
      <c r="K46" s="12" t="s">
        <v>57</v>
      </c>
      <c r="L46" s="83">
        <f>IF(SUMPRODUCT(('cotation préalable'!$C$5:$C$15=I46)*('cotation préalable'!$D$5:$D$15=J46)*('cotation préalable'!$E$5:$E$15=K46))=0,"Non cote",SUMPRODUCT(('cotation préalable'!$C$5:$C$15=I46)*('cotation préalable'!$D$5:$D$15=J46)*('cotation préalable'!$E$5:$E$15=K46)*'cotation préalable'!$H$5:$H$15)/SUMPRODUCT(('cotation préalable'!$C$5:$C$15=I46)*('cotation préalable'!$D$5:$D$15=J46)*('cotation préalable'!$E$5:$E$15=K46)))</f>
        <v>158.49456665783194</v>
      </c>
      <c r="M46" s="81" t="s">
        <v>92</v>
      </c>
      <c r="N46" s="81" t="s">
        <v>172</v>
      </c>
      <c r="O46" s="81" t="s">
        <v>177</v>
      </c>
      <c r="P46" s="10" t="b">
        <f t="array" ref="P46">OR(IFERROR(INDEX('Mapping pannes'!$C$2:$C$16,MATCH(M46,'Mapping pannes'!$A$2:$A$16,0)),FALSE()),IFERROR(INDEX('Mapping pannes'!$C$2:$C$16,MATCH(N46,'Mapping pannes'!$A$2:$A$16,0)),FALSE()),IFERROR(INDEX('Mapping pannes'!$C$2:$C$16,MATCH(O46,'Mapping pannes'!$A$2:$A$16,0)),FALSE()))</f>
        <v>0</v>
      </c>
      <c r="Q46" s="30">
        <f t="array" ref="Q46">IFERROR(INDEX('Mapping pannes'!$D$2:$D$16,MATCH(M46,'Mapping pannes'!$A$2:$A$16,0)),0)+IFERROR(INDEX('Mapping pannes'!$D$2:$D$16,MATCH(N46,'Mapping pannes'!$A$2:$A$16,0)),0)+IFERROR(INDEX('Mapping pannes'!$D$2:$D$16,MATCH(O46,'Mapping pannes'!$A$2:$A$16,0)),0)</f>
        <v>95</v>
      </c>
      <c r="R46" s="83">
        <f t="shared" si="0"/>
        <v>95</v>
      </c>
      <c r="S46" s="83">
        <f t="shared" si="1"/>
        <v>63.494566657831939</v>
      </c>
      <c r="T46" s="89">
        <f>IFERROR(VLOOKUP(E46,'Mapping pannes'!$G$2:$H$6,2,FALSE()),"")</f>
        <v>0</v>
      </c>
      <c r="U46" s="83">
        <f t="shared" si="2"/>
        <v>0</v>
      </c>
      <c r="V46" s="90">
        <f t="shared" si="6"/>
        <v>63.494566657831939</v>
      </c>
      <c r="W46" s="91" t="str">
        <f t="array" ref="W46">TRIM(IF(NOT(ISNUMBER(L46)),"Modele non cote. ","")&amp;IF(T46="","Grade non reconnu pour decote esthetique. ","")&amp;IFERROR(INDEX('Mapping pannes'!$E$2:$E$16,MATCH(M46,'Mapping pannes'!$A$2:$A$16,0))&amp;" ","")&amp;IFERROR(INDEX('Mapping pannes'!$E$2:$E$16,MATCH(N46,'Mapping pannes'!$A$2:$A$16,0))&amp;" ","")&amp;IFERROR(INDEX('Mapping pannes'!$E$2:$E$16,MATCH(O46,'Mapping pannes'!$A$2:$A$16,0))&amp;" ",""))</f>
        <v/>
      </c>
    </row>
    <row r="47" spans="1:23" ht="15.75" hidden="1" customHeight="1">
      <c r="A47" s="10" t="s">
        <v>292</v>
      </c>
      <c r="B47" s="10" t="s">
        <v>293</v>
      </c>
      <c r="C47" s="10" t="s">
        <v>36</v>
      </c>
      <c r="D47" s="10" t="s">
        <v>70</v>
      </c>
      <c r="E47" s="81" t="s">
        <v>76</v>
      </c>
      <c r="F47" s="10" t="s">
        <v>75</v>
      </c>
      <c r="G47" s="10" t="s">
        <v>78</v>
      </c>
      <c r="H47" s="10" t="s">
        <v>77</v>
      </c>
      <c r="I47" s="12" t="s">
        <v>56</v>
      </c>
      <c r="J47" s="12" t="s">
        <v>40</v>
      </c>
      <c r="K47" s="12" t="s">
        <v>57</v>
      </c>
      <c r="L47" s="83">
        <f>IF(SUMPRODUCT(('cotation préalable'!$C$5:$C$15=I47)*('cotation préalable'!$D$5:$D$15=J47)*('cotation préalable'!$E$5:$E$15=K47))=0,"Non cote",SUMPRODUCT(('cotation préalable'!$C$5:$C$15=I47)*('cotation préalable'!$D$5:$D$15=J47)*('cotation préalable'!$E$5:$E$15=K47)*'cotation préalable'!$H$5:$H$15)/SUMPRODUCT(('cotation préalable'!$C$5:$C$15=I47)*('cotation préalable'!$D$5:$D$15=J47)*('cotation préalable'!$E$5:$E$15=K47)))</f>
        <v>158.49456665783194</v>
      </c>
      <c r="M47" s="81" t="s">
        <v>124</v>
      </c>
      <c r="N47" s="81"/>
      <c r="O47" s="81"/>
      <c r="P47" s="10" t="b">
        <f t="array" ref="P47">OR(IFERROR(INDEX('Mapping pannes'!$C$2:$C$16,MATCH(M47,'Mapping pannes'!$A$2:$A$16,0)),FALSE()),IFERROR(INDEX('Mapping pannes'!$C$2:$C$16,MATCH(N47,'Mapping pannes'!$A$2:$A$16,0)),FALSE()),IFERROR(INDEX('Mapping pannes'!$C$2:$C$16,MATCH(O47,'Mapping pannes'!$A$2:$A$16,0)),FALSE()))</f>
        <v>0</v>
      </c>
      <c r="Q47" s="30">
        <f t="array" ref="Q47">IFERROR(INDEX('Mapping pannes'!$D$2:$D$16,MATCH(M47,'Mapping pannes'!$A$2:$A$16,0)),0)+IFERROR(INDEX('Mapping pannes'!$D$2:$D$16,MATCH(N47,'Mapping pannes'!$A$2:$A$16,0)),0)+IFERROR(INDEX('Mapping pannes'!$D$2:$D$16,MATCH(O47,'Mapping pannes'!$A$2:$A$16,0)),0)</f>
        <v>50</v>
      </c>
      <c r="R47" s="83">
        <f t="shared" si="0"/>
        <v>50</v>
      </c>
      <c r="S47" s="83">
        <f t="shared" si="1"/>
        <v>108.49456665783194</v>
      </c>
      <c r="T47" s="89">
        <f>IFERROR(VLOOKUP(E47,'Mapping pannes'!$G$2:$H$6,2,FALSE()),"")</f>
        <v>0</v>
      </c>
      <c r="U47" s="83">
        <f t="shared" si="2"/>
        <v>0</v>
      </c>
      <c r="V47" s="90">
        <f t="shared" si="6"/>
        <v>108.49456665783194</v>
      </c>
      <c r="W47" s="91" t="str">
        <f t="array" ref="W47">TRIM(IF(NOT(ISNUMBER(L47)),"Modele non cote. ","")&amp;IF(T47="","Grade non reconnu pour decote esthetique. ","")&amp;IFERROR(INDEX('Mapping pannes'!$E$2:$E$16,MATCH(M47,'Mapping pannes'!$A$2:$A$16,0))&amp;" ","")&amp;IFERROR(INDEX('Mapping pannes'!$E$2:$E$16,MATCH(N47,'Mapping pannes'!$A$2:$A$16,0))&amp;" ","")&amp;IFERROR(INDEX('Mapping pannes'!$E$2:$E$16,MATCH(O47,'Mapping pannes'!$A$2:$A$16,0))&amp;" ",""))</f>
        <v/>
      </c>
    </row>
    <row r="48" spans="1:23" ht="15.75" hidden="1" customHeight="1">
      <c r="A48" s="10" t="s">
        <v>296</v>
      </c>
      <c r="B48" s="10" t="s">
        <v>297</v>
      </c>
      <c r="C48" s="10" t="s">
        <v>36</v>
      </c>
      <c r="D48" s="10" t="s">
        <v>70</v>
      </c>
      <c r="E48" s="81" t="s">
        <v>91</v>
      </c>
      <c r="F48" s="10" t="s">
        <v>75</v>
      </c>
      <c r="G48" s="10" t="s">
        <v>78</v>
      </c>
      <c r="H48" s="10" t="s">
        <v>77</v>
      </c>
      <c r="I48" s="12" t="s">
        <v>56</v>
      </c>
      <c r="J48" s="12" t="s">
        <v>40</v>
      </c>
      <c r="K48" s="12" t="s">
        <v>57</v>
      </c>
      <c r="L48" s="83">
        <f>IF(SUMPRODUCT(('cotation préalable'!$C$5:$C$15=I48)*('cotation préalable'!$D$5:$D$15=J48)*('cotation préalable'!$E$5:$E$15=K48))=0,"Non cote",SUMPRODUCT(('cotation préalable'!$C$5:$C$15=I48)*('cotation préalable'!$D$5:$D$15=J48)*('cotation préalable'!$E$5:$E$15=K48)*'cotation préalable'!$H$5:$H$15)/SUMPRODUCT(('cotation préalable'!$C$5:$C$15=I48)*('cotation préalable'!$D$5:$D$15=J48)*('cotation préalable'!$E$5:$E$15=K48)))</f>
        <v>158.49456665783194</v>
      </c>
      <c r="M48" s="81" t="s">
        <v>124</v>
      </c>
      <c r="N48" s="81"/>
      <c r="O48" s="81"/>
      <c r="P48" s="10" t="b">
        <f t="array" ref="P48">OR(IFERROR(INDEX('Mapping pannes'!$C$2:$C$16,MATCH(M48,'Mapping pannes'!$A$2:$A$16,0)),FALSE()),IFERROR(INDEX('Mapping pannes'!$C$2:$C$16,MATCH(N48,'Mapping pannes'!$A$2:$A$16,0)),FALSE()),IFERROR(INDEX('Mapping pannes'!$C$2:$C$16,MATCH(O48,'Mapping pannes'!$A$2:$A$16,0)),FALSE()))</f>
        <v>0</v>
      </c>
      <c r="Q48" s="30">
        <f t="array" ref="Q48">IFERROR(INDEX('Mapping pannes'!$D$2:$D$16,MATCH(M48,'Mapping pannes'!$A$2:$A$16,0)),0)+IFERROR(INDEX('Mapping pannes'!$D$2:$D$16,MATCH(N48,'Mapping pannes'!$A$2:$A$16,0)),0)+IFERROR(INDEX('Mapping pannes'!$D$2:$D$16,MATCH(O48,'Mapping pannes'!$A$2:$A$16,0)),0)</f>
        <v>50</v>
      </c>
      <c r="R48" s="83">
        <f t="shared" si="0"/>
        <v>50</v>
      </c>
      <c r="S48" s="83">
        <f t="shared" si="1"/>
        <v>108.49456665783194</v>
      </c>
      <c r="T48" s="89">
        <f>IFERROR(VLOOKUP(E48,'Mapping pannes'!$G$2:$H$6,2,FALSE()),"")</f>
        <v>0.2</v>
      </c>
      <c r="U48" s="83">
        <f t="shared" si="2"/>
        <v>31.698913331566388</v>
      </c>
      <c r="V48" s="90">
        <f t="shared" si="6"/>
        <v>76.795653326265551</v>
      </c>
      <c r="W48" s="91" t="str">
        <f t="array" ref="W48">TRIM(IF(NOT(ISNUMBER(L48)),"Modele non cote. ","")&amp;IF(T48="","Grade non reconnu pour decote esthetique. ","")&amp;IFERROR(INDEX('Mapping pannes'!$E$2:$E$16,MATCH(M48,'Mapping pannes'!$A$2:$A$16,0))&amp;" ","")&amp;IFERROR(INDEX('Mapping pannes'!$E$2:$E$16,MATCH(N48,'Mapping pannes'!$A$2:$A$16,0))&amp;" ","")&amp;IFERROR(INDEX('Mapping pannes'!$E$2:$E$16,MATCH(O48,'Mapping pannes'!$A$2:$A$16,0))&amp;" ",""))</f>
        <v/>
      </c>
    </row>
    <row r="49" spans="1:26" ht="15.75" hidden="1" customHeight="1">
      <c r="A49" s="10" t="s">
        <v>298</v>
      </c>
      <c r="B49" s="10" t="s">
        <v>299</v>
      </c>
      <c r="C49" s="10" t="s">
        <v>36</v>
      </c>
      <c r="D49" s="10" t="s">
        <v>70</v>
      </c>
      <c r="E49" s="81" t="s">
        <v>91</v>
      </c>
      <c r="F49" s="10" t="s">
        <v>75</v>
      </c>
      <c r="G49" s="10" t="s">
        <v>78</v>
      </c>
      <c r="H49" s="10" t="s">
        <v>77</v>
      </c>
      <c r="I49" s="12" t="s">
        <v>56</v>
      </c>
      <c r="J49" s="12" t="s">
        <v>40</v>
      </c>
      <c r="K49" s="12" t="s">
        <v>57</v>
      </c>
      <c r="L49" s="83">
        <f>IF(SUMPRODUCT(('cotation préalable'!$C$5:$C$15=I49)*('cotation préalable'!$D$5:$D$15=J49)*('cotation préalable'!$E$5:$E$15=K49))=0,"Non cote",SUMPRODUCT(('cotation préalable'!$C$5:$C$15=I49)*('cotation préalable'!$D$5:$D$15=J49)*('cotation préalable'!$E$5:$E$15=K49)*'cotation préalable'!$H$5:$H$15)/SUMPRODUCT(('cotation préalable'!$C$5:$C$15=I49)*('cotation préalable'!$D$5:$D$15=J49)*('cotation préalable'!$E$5:$E$15=K49)))</f>
        <v>158.49456665783194</v>
      </c>
      <c r="M49" s="81" t="s">
        <v>124</v>
      </c>
      <c r="N49" s="81" t="s">
        <v>53</v>
      </c>
      <c r="O49" s="81"/>
      <c r="P49" s="10" t="b">
        <f t="array" ref="P49">OR(IFERROR(INDEX('Mapping pannes'!$C$2:$C$16,MATCH(M49,'Mapping pannes'!$A$2:$A$16,0)),FALSE()),IFERROR(INDEX('Mapping pannes'!$C$2:$C$16,MATCH(N49,'Mapping pannes'!$A$2:$A$16,0)),FALSE()),IFERROR(INDEX('Mapping pannes'!$C$2:$C$16,MATCH(O49,'Mapping pannes'!$A$2:$A$16,0)),FALSE()))</f>
        <v>0</v>
      </c>
      <c r="Q49" s="30">
        <f t="array" ref="Q49">IFERROR(INDEX('Mapping pannes'!$D$2:$D$16,MATCH(M49,'Mapping pannes'!$A$2:$A$16,0)),0)+IFERROR(INDEX('Mapping pannes'!$D$2:$D$16,MATCH(N49,'Mapping pannes'!$A$2:$A$16,0)),0)+IFERROR(INDEX('Mapping pannes'!$D$2:$D$16,MATCH(O49,'Mapping pannes'!$A$2:$A$16,0)),0)</f>
        <v>80</v>
      </c>
      <c r="R49" s="83">
        <f t="shared" si="0"/>
        <v>80</v>
      </c>
      <c r="S49" s="83">
        <f t="shared" si="1"/>
        <v>78.494566657831939</v>
      </c>
      <c r="T49" s="89">
        <f>IFERROR(VLOOKUP(E49,'Mapping pannes'!$G$2:$H$6,2,FALSE()),"")</f>
        <v>0.2</v>
      </c>
      <c r="U49" s="83">
        <f t="shared" si="2"/>
        <v>31.698913331566388</v>
      </c>
      <c r="V49" s="90">
        <f t="shared" si="6"/>
        <v>46.795653326265551</v>
      </c>
      <c r="W49" s="91"/>
    </row>
    <row r="50" spans="1:26" ht="15.75" hidden="1" customHeight="1">
      <c r="A50" s="10" t="s">
        <v>300</v>
      </c>
      <c r="B50" s="10" t="s">
        <v>301</v>
      </c>
      <c r="C50" s="10" t="s">
        <v>36</v>
      </c>
      <c r="D50" s="10" t="s">
        <v>70</v>
      </c>
      <c r="E50" s="81" t="s">
        <v>76</v>
      </c>
      <c r="F50" s="10" t="s">
        <v>75</v>
      </c>
      <c r="G50" s="10" t="s">
        <v>78</v>
      </c>
      <c r="H50" s="10" t="s">
        <v>77</v>
      </c>
      <c r="I50" s="12" t="s">
        <v>56</v>
      </c>
      <c r="J50" s="12" t="s">
        <v>40</v>
      </c>
      <c r="K50" s="12" t="s">
        <v>57</v>
      </c>
      <c r="L50" s="83">
        <f>IF(SUMPRODUCT(('cotation préalable'!$C$5:$C$15=I50)*('cotation préalable'!$D$5:$D$15=J50)*('cotation préalable'!$E$5:$E$15=K50))=0,"Non cote",SUMPRODUCT(('cotation préalable'!$C$5:$C$15=I50)*('cotation préalable'!$D$5:$D$15=J50)*('cotation préalable'!$E$5:$E$15=K50)*'cotation préalable'!$H$5:$H$15)/SUMPRODUCT(('cotation préalable'!$C$5:$C$15=I50)*('cotation préalable'!$D$5:$D$15=J50)*('cotation préalable'!$E$5:$E$15=K50)))</f>
        <v>158.49456665783194</v>
      </c>
      <c r="M50" s="81" t="s">
        <v>124</v>
      </c>
      <c r="N50" s="81" t="s">
        <v>172</v>
      </c>
      <c r="O50" s="81" t="s">
        <v>114</v>
      </c>
      <c r="P50" s="10" t="b">
        <f t="array" ref="P50">OR(IFERROR(INDEX('Mapping pannes'!$C$2:$C$16,MATCH(M50,'Mapping pannes'!$A$2:$A$16,0)),FALSE()),IFERROR(INDEX('Mapping pannes'!$C$2:$C$16,MATCH(N50,'Mapping pannes'!$A$2:$A$16,0)),FALSE()),IFERROR(INDEX('Mapping pannes'!$C$2:$C$16,MATCH(O50,'Mapping pannes'!$A$2:$A$16,0)),FALSE()))</f>
        <v>1</v>
      </c>
      <c r="Q50" s="30">
        <f t="array" ref="Q50">IFERROR(INDEX('Mapping pannes'!$D$2:$D$16,MATCH(M50,'Mapping pannes'!$A$2:$A$16,0)),0)+IFERROR(INDEX('Mapping pannes'!$D$2:$D$16,MATCH(N50,'Mapping pannes'!$A$2:$A$16,0)),0)+IFERROR(INDEX('Mapping pannes'!$D$2:$D$16,MATCH(O50,'Mapping pannes'!$A$2:$A$16,0)),0)</f>
        <v>65</v>
      </c>
      <c r="R50" s="83">
        <f t="shared" si="0"/>
        <v>158.49456665783194</v>
      </c>
      <c r="S50" s="83">
        <f t="shared" si="1"/>
        <v>0</v>
      </c>
      <c r="T50" s="89">
        <f>IFERROR(VLOOKUP(E50,'Mapping pannes'!$G$2:$H$6,2,FALSE()),"")</f>
        <v>0</v>
      </c>
      <c r="U50" s="83">
        <f t="shared" si="2"/>
        <v>0</v>
      </c>
      <c r="V50" s="90">
        <v>35</v>
      </c>
      <c r="W50" s="91"/>
    </row>
    <row r="51" spans="1:26" ht="15.75" hidden="1" customHeight="1">
      <c r="A51" s="10" t="s">
        <v>315</v>
      </c>
      <c r="B51" s="10" t="s">
        <v>316</v>
      </c>
      <c r="C51" s="10" t="s">
        <v>36</v>
      </c>
      <c r="D51" s="10" t="s">
        <v>70</v>
      </c>
      <c r="E51" s="81" t="s">
        <v>76</v>
      </c>
      <c r="F51" s="10" t="s">
        <v>75</v>
      </c>
      <c r="G51" s="10" t="s">
        <v>78</v>
      </c>
      <c r="H51" s="10" t="s">
        <v>77</v>
      </c>
      <c r="I51" s="12" t="s">
        <v>56</v>
      </c>
      <c r="J51" s="12" t="s">
        <v>40</v>
      </c>
      <c r="K51" s="12" t="s">
        <v>57</v>
      </c>
      <c r="L51" s="83">
        <f>IF(SUMPRODUCT(('cotation préalable'!$C$5:$C$15=I51)*('cotation préalable'!$D$5:$D$15=J51)*('cotation préalable'!$E$5:$E$15=K51))=0,"Non cote",SUMPRODUCT(('cotation préalable'!$C$5:$C$15=I51)*('cotation préalable'!$D$5:$D$15=J51)*('cotation préalable'!$E$5:$E$15=K51)*'cotation préalable'!$H$5:$H$15)/SUMPRODUCT(('cotation préalable'!$C$5:$C$15=I51)*('cotation préalable'!$D$5:$D$15=J51)*('cotation préalable'!$E$5:$E$15=K51)))</f>
        <v>158.49456665783194</v>
      </c>
      <c r="M51" s="81" t="s">
        <v>135</v>
      </c>
      <c r="N51" s="81" t="s">
        <v>79</v>
      </c>
      <c r="O51" s="81"/>
      <c r="P51" s="10" t="b">
        <f t="array" ref="P51">OR(IFERROR(INDEX('Mapping pannes'!$C$2:$C$16,MATCH(M51,'Mapping pannes'!$A$2:$A$16,0)),FALSE()),IFERROR(INDEX('Mapping pannes'!$C$2:$C$16,MATCH(N51,'Mapping pannes'!$A$2:$A$16,0)),FALSE()),IFERROR(INDEX('Mapping pannes'!$C$2:$C$16,MATCH(O51,'Mapping pannes'!$A$2:$A$16,0)),FALSE()))</f>
        <v>1</v>
      </c>
      <c r="Q51" s="30">
        <f t="array" ref="Q51">IFERROR(INDEX('Mapping pannes'!$D$2:$D$16,MATCH(M51,'Mapping pannes'!$A$2:$A$16,0)),0)+IFERROR(INDEX('Mapping pannes'!$D$2:$D$16,MATCH(N51,'Mapping pannes'!$A$2:$A$16,0)),0)+IFERROR(INDEX('Mapping pannes'!$D$2:$D$16,MATCH(O51,'Mapping pannes'!$A$2:$A$16,0)),0)</f>
        <v>30</v>
      </c>
      <c r="R51" s="83">
        <f t="shared" si="0"/>
        <v>158.49456665783194</v>
      </c>
      <c r="S51" s="83">
        <f t="shared" si="1"/>
        <v>0</v>
      </c>
      <c r="T51" s="89">
        <f>IFERROR(VLOOKUP(E51,'Mapping pannes'!$G$2:$H$6,2,FALSE()),"")</f>
        <v>0</v>
      </c>
      <c r="U51" s="83">
        <f t="shared" si="2"/>
        <v>0</v>
      </c>
      <c r="V51" s="90">
        <v>35</v>
      </c>
      <c r="W51" s="91" t="str">
        <f t="array" ref="W51">TRIM(IF(NOT(ISNUMBER(L51)),"Modele non cote. ","")&amp;IF(T51="","Grade non reconnu pour decote esthetique. ","")&amp;IFERROR(INDEX('Mapping pannes'!$E$2:$E$16,MATCH(M51,'Mapping pannes'!$A$2:$A$16,0))&amp;" ","")&amp;IFERROR(INDEX('Mapping pannes'!$E$2:$E$16,MATCH(N51,'Mapping pannes'!$A$2:$A$16,0))&amp;" ","")&amp;IFERROR(INDEX('Mapping pannes'!$E$2:$E$16,MATCH(O51,'Mapping pannes'!$A$2:$A$16,0))&amp;" ",""))</f>
        <v/>
      </c>
    </row>
    <row r="52" spans="1:26" ht="15.75" hidden="1" customHeight="1">
      <c r="A52" s="10" t="s">
        <v>528</v>
      </c>
      <c r="B52" s="10" t="s">
        <v>529</v>
      </c>
      <c r="C52" s="10" t="s">
        <v>36</v>
      </c>
      <c r="D52" s="10" t="s">
        <v>70</v>
      </c>
      <c r="E52" s="81" t="s">
        <v>76</v>
      </c>
      <c r="F52" s="10" t="s">
        <v>75</v>
      </c>
      <c r="G52" s="10" t="s">
        <v>78</v>
      </c>
      <c r="H52" s="10" t="s">
        <v>77</v>
      </c>
      <c r="I52" s="12" t="s">
        <v>56</v>
      </c>
      <c r="J52" s="12" t="s">
        <v>40</v>
      </c>
      <c r="K52" s="12" t="s">
        <v>57</v>
      </c>
      <c r="L52" s="83">
        <f>IF(SUMPRODUCT(('cotation préalable'!$C$5:$C$15=I52)*('cotation préalable'!$D$5:$D$15=J52)*('cotation préalable'!$E$5:$E$15=K52))=0,"Non cote",SUMPRODUCT(('cotation préalable'!$C$5:$C$15=I52)*('cotation préalable'!$D$5:$D$15=J52)*('cotation préalable'!$E$5:$E$15=K52)*'cotation préalable'!$H$5:$H$15)/SUMPRODUCT(('cotation préalable'!$C$5:$C$15=I52)*('cotation préalable'!$D$5:$D$15=J52)*('cotation préalable'!$E$5:$E$15=K52)))</f>
        <v>158.49456665783194</v>
      </c>
      <c r="M52" s="81" t="s">
        <v>143</v>
      </c>
      <c r="N52" s="81" t="s">
        <v>172</v>
      </c>
      <c r="O52" s="81" t="s">
        <v>53</v>
      </c>
      <c r="P52" s="10" t="b">
        <f t="array" ref="P52">OR(IFERROR(INDEX('Mapping pannes'!$C$2:$C$16,MATCH(M52,'Mapping pannes'!$A$2:$A$16,0)),FALSE()),IFERROR(INDEX('Mapping pannes'!$C$2:$C$16,MATCH(N52,'Mapping pannes'!$A$2:$A$16,0)),FALSE()),IFERROR(INDEX('Mapping pannes'!$C$2:$C$16,MATCH(O52,'Mapping pannes'!$A$2:$A$16,0)),FALSE()))</f>
        <v>0</v>
      </c>
      <c r="Q52" s="30">
        <f t="array" ref="Q52">IFERROR(INDEX('Mapping pannes'!$D$2:$D$16,MATCH(M52,'Mapping pannes'!$A$2:$A$16,0)),0)+IFERROR(INDEX('Mapping pannes'!$D$2:$D$16,MATCH(N52,'Mapping pannes'!$A$2:$A$16,0)),0)+IFERROR(INDEX('Mapping pannes'!$D$2:$D$16,MATCH(O52,'Mapping pannes'!$A$2:$A$16,0)),0)</f>
        <v>65</v>
      </c>
      <c r="R52" s="83">
        <f t="shared" si="0"/>
        <v>65</v>
      </c>
      <c r="S52" s="83">
        <f t="shared" si="1"/>
        <v>93.494566657831939</v>
      </c>
      <c r="T52" s="89">
        <f>IFERROR(VLOOKUP(E52,'Mapping pannes'!$G$2:$H$6,2,FALSE()),"")</f>
        <v>0</v>
      </c>
      <c r="U52" s="83">
        <f t="shared" si="2"/>
        <v>0</v>
      </c>
      <c r="V52" s="90">
        <f t="shared" ref="V52:V131" si="7">IF(OR(NOT(ISNUMBER(L52)),T52=""),"Non calculable",MAX(0,L52-R52-U52))</f>
        <v>93.494566657831939</v>
      </c>
      <c r="W52" s="91"/>
    </row>
    <row r="53" spans="1:26" ht="15.75" hidden="1" customHeight="1">
      <c r="A53" s="10" t="s">
        <v>408</v>
      </c>
      <c r="B53" s="10" t="s">
        <v>409</v>
      </c>
      <c r="C53" s="10" t="s">
        <v>36</v>
      </c>
      <c r="D53" s="10" t="s">
        <v>70</v>
      </c>
      <c r="E53" s="81" t="s">
        <v>91</v>
      </c>
      <c r="F53" s="10" t="s">
        <v>75</v>
      </c>
      <c r="G53" s="10" t="s">
        <v>78</v>
      </c>
      <c r="H53" s="10" t="s">
        <v>77</v>
      </c>
      <c r="I53" s="12" t="s">
        <v>56</v>
      </c>
      <c r="J53" s="12" t="s">
        <v>40</v>
      </c>
      <c r="K53" s="12" t="s">
        <v>57</v>
      </c>
      <c r="L53" s="83">
        <f>IF(SUMPRODUCT(('cotation préalable'!$C$5:$C$15=I53)*('cotation préalable'!$D$5:$D$15=J53)*('cotation préalable'!$E$5:$E$15=K53))=0,"Non cote",SUMPRODUCT(('cotation préalable'!$C$5:$C$15=I53)*('cotation préalable'!$D$5:$D$15=J53)*('cotation préalable'!$E$5:$E$15=K53)*'cotation préalable'!$H$5:$H$15)/SUMPRODUCT(('cotation préalable'!$C$5:$C$15=I53)*('cotation préalable'!$D$5:$D$15=J53)*('cotation préalable'!$E$5:$E$15=K53)))</f>
        <v>158.49456665783194</v>
      </c>
      <c r="M53" s="81" t="s">
        <v>153</v>
      </c>
      <c r="N53" s="81"/>
      <c r="O53" s="81"/>
      <c r="P53" s="10" t="b">
        <f t="array" ref="P53">OR(IFERROR(INDEX('Mapping pannes'!$C$2:$C$16,MATCH(M53,'Mapping pannes'!$A$2:$A$16,0)),FALSE()),IFERROR(INDEX('Mapping pannes'!$C$2:$C$16,MATCH(N53,'Mapping pannes'!$A$2:$A$16,0)),FALSE()),IFERROR(INDEX('Mapping pannes'!$C$2:$C$16,MATCH(O53,'Mapping pannes'!$A$2:$A$16,0)),FALSE()))</f>
        <v>0</v>
      </c>
      <c r="Q53" s="30">
        <f t="array" ref="Q53">IFERROR(INDEX('Mapping pannes'!$D$2:$D$16,MATCH(M53,'Mapping pannes'!$A$2:$A$16,0)),0)+IFERROR(INDEX('Mapping pannes'!$D$2:$D$16,MATCH(N53,'Mapping pannes'!$A$2:$A$16,0)),0)+IFERROR(INDEX('Mapping pannes'!$D$2:$D$16,MATCH(O53,'Mapping pannes'!$A$2:$A$16,0)),0)</f>
        <v>20</v>
      </c>
      <c r="R53" s="83">
        <f t="shared" si="0"/>
        <v>20</v>
      </c>
      <c r="S53" s="83">
        <f t="shared" si="1"/>
        <v>138.49456665783194</v>
      </c>
      <c r="T53" s="89">
        <f>IFERROR(VLOOKUP(E53,'Mapping pannes'!$G$2:$H$6,2,FALSE()),"")</f>
        <v>0.2</v>
      </c>
      <c r="U53" s="83">
        <f t="shared" si="2"/>
        <v>31.698913331566388</v>
      </c>
      <c r="V53" s="90">
        <f t="shared" si="7"/>
        <v>106.79565332626555</v>
      </c>
      <c r="W53" s="91" t="str">
        <f t="array" ref="W53">TRIM(IF(NOT(ISNUMBER(L53)),"Modele non cote. ","")&amp;IF(T53="","Grade non reconnu pour decote esthetique. ","")&amp;IFERROR(INDEX('Mapping pannes'!$E$2:$E$16,MATCH(M53,'Mapping pannes'!$A$2:$A$16,0))&amp;" ","")&amp;IFERROR(INDEX('Mapping pannes'!$E$2:$E$16,MATCH(N53,'Mapping pannes'!$A$2:$A$16,0))&amp;" ","")&amp;IFERROR(INDEX('Mapping pannes'!$E$2:$E$16,MATCH(O53,'Mapping pannes'!$A$2:$A$16,0))&amp;" ",""))</f>
        <v/>
      </c>
    </row>
    <row r="54" spans="1:26" ht="15.75" customHeight="1">
      <c r="A54" s="92" t="s">
        <v>418</v>
      </c>
      <c r="B54" s="92" t="s">
        <v>419</v>
      </c>
      <c r="C54" s="92" t="s">
        <v>36</v>
      </c>
      <c r="D54" s="92" t="s">
        <v>70</v>
      </c>
      <c r="E54" s="93" t="s">
        <v>76</v>
      </c>
      <c r="F54" s="92" t="s">
        <v>75</v>
      </c>
      <c r="G54" s="92" t="s">
        <v>78</v>
      </c>
      <c r="H54" s="92" t="s">
        <v>77</v>
      </c>
      <c r="I54" s="94" t="s">
        <v>56</v>
      </c>
      <c r="J54" s="94" t="s">
        <v>40</v>
      </c>
      <c r="K54" s="94" t="s">
        <v>57</v>
      </c>
      <c r="L54" s="95">
        <f>IF(SUMPRODUCT(('cotation préalable'!$C$5:$C$15=I54)*('cotation préalable'!$D$5:$D$15=J54)*('cotation préalable'!$E$5:$E$15=K54))=0,"Non cote",SUMPRODUCT(('cotation préalable'!$C$5:$C$15=I54)*('cotation préalable'!$D$5:$D$15=J54)*('cotation préalable'!$E$5:$E$15=K54)*'cotation préalable'!$H$5:$H$15)/SUMPRODUCT(('cotation préalable'!$C$5:$C$15=I54)*('cotation préalable'!$D$5:$D$15=J54)*('cotation préalable'!$E$5:$E$15=K54)))</f>
        <v>158.49456665783194</v>
      </c>
      <c r="M54" s="93"/>
      <c r="N54" s="93"/>
      <c r="O54" s="93"/>
      <c r="P54" s="10" t="b">
        <f t="array" ref="P54">OR(IFERROR(INDEX('Mapping pannes'!$C$2:$C$16,MATCH(M54,'Mapping pannes'!$A$2:$A$16,0)),FALSE()),IFERROR(INDEX('Mapping pannes'!$C$2:$C$16,MATCH(N54,'Mapping pannes'!$A$2:$A$16,0)),FALSE()),IFERROR(INDEX('Mapping pannes'!$C$2:$C$16,MATCH(O54,'Mapping pannes'!$A$2:$A$16,0)),FALSE()))</f>
        <v>0</v>
      </c>
      <c r="Q54" s="96">
        <f t="array" ref="Q54">IFERROR(INDEX('Mapping pannes'!$D$2:$D$16,MATCH(M54,'Mapping pannes'!$A$2:$A$16,0)),0)+IFERROR(INDEX('Mapping pannes'!$D$2:$D$16,MATCH(N54,'Mapping pannes'!$A$2:$A$16,0)),0)+IFERROR(INDEX('Mapping pannes'!$D$2:$D$16,MATCH(O54,'Mapping pannes'!$A$2:$A$16,0)),0)</f>
        <v>0</v>
      </c>
      <c r="R54" s="95">
        <f t="shared" si="0"/>
        <v>0</v>
      </c>
      <c r="S54" s="95">
        <f t="shared" si="1"/>
        <v>158.49456665783194</v>
      </c>
      <c r="T54" s="97">
        <f>IFERROR(VLOOKUP(E54,'Mapping pannes'!$G$2:$H$6,2,FALSE()),"")</f>
        <v>0</v>
      </c>
      <c r="U54" s="95">
        <f t="shared" si="2"/>
        <v>0</v>
      </c>
      <c r="V54" s="98">
        <f t="shared" si="7"/>
        <v>158.49456665783194</v>
      </c>
      <c r="W54" s="91" t="str">
        <f t="array" ref="W54">TRIM(IF(NOT(ISNUMBER(L54)),"Modele non cote. ","")&amp;IF(T54="","Grade non reconnu pour decote esthetique. ","")&amp;IFERROR(INDEX('Mapping pannes'!$E$2:$E$16,MATCH(M54,'Mapping pannes'!$A$2:$A$16,0))&amp;" ","")&amp;IFERROR(INDEX('Mapping pannes'!$E$2:$E$16,MATCH(N54,'Mapping pannes'!$A$2:$A$16,0))&amp;" ","")&amp;IFERROR(INDEX('Mapping pannes'!$E$2:$E$16,MATCH(O54,'Mapping pannes'!$A$2:$A$16,0))&amp;" ",""))</f>
        <v/>
      </c>
      <c r="X54" s="99"/>
      <c r="Y54" s="99"/>
      <c r="Z54" s="99"/>
    </row>
    <row r="55" spans="1:26" ht="15.75" customHeight="1">
      <c r="A55" s="92" t="s">
        <v>425</v>
      </c>
      <c r="B55" s="92" t="s">
        <v>426</v>
      </c>
      <c r="C55" s="92" t="s">
        <v>36</v>
      </c>
      <c r="D55" s="92" t="s">
        <v>70</v>
      </c>
      <c r="E55" s="93" t="s">
        <v>76</v>
      </c>
      <c r="F55" s="92" t="s">
        <v>75</v>
      </c>
      <c r="G55" s="92" t="s">
        <v>78</v>
      </c>
      <c r="H55" s="92" t="s">
        <v>77</v>
      </c>
      <c r="I55" s="94" t="s">
        <v>56</v>
      </c>
      <c r="J55" s="94" t="s">
        <v>40</v>
      </c>
      <c r="K55" s="94" t="s">
        <v>57</v>
      </c>
      <c r="L55" s="95">
        <f>IF(SUMPRODUCT(('cotation préalable'!$C$5:$C$15=I55)*('cotation préalable'!$D$5:$D$15=J55)*('cotation préalable'!$E$5:$E$15=K55))=0,"Non cote",SUMPRODUCT(('cotation préalable'!$C$5:$C$15=I55)*('cotation préalable'!$D$5:$D$15=J55)*('cotation préalable'!$E$5:$E$15=K55)*'cotation préalable'!$H$5:$H$15)/SUMPRODUCT(('cotation préalable'!$C$5:$C$15=I55)*('cotation préalable'!$D$5:$D$15=J55)*('cotation préalable'!$E$5:$E$15=K55)))</f>
        <v>158.49456665783194</v>
      </c>
      <c r="M55" s="93"/>
      <c r="N55" s="93"/>
      <c r="O55" s="93"/>
      <c r="P55" s="10" t="b">
        <f t="array" ref="P55">OR(IFERROR(INDEX('Mapping pannes'!$C$2:$C$16,MATCH(M55,'Mapping pannes'!$A$2:$A$16,0)),FALSE()),IFERROR(INDEX('Mapping pannes'!$C$2:$C$16,MATCH(N55,'Mapping pannes'!$A$2:$A$16,0)),FALSE()),IFERROR(INDEX('Mapping pannes'!$C$2:$C$16,MATCH(O55,'Mapping pannes'!$A$2:$A$16,0)),FALSE()))</f>
        <v>0</v>
      </c>
      <c r="Q55" s="96">
        <f t="array" ref="Q55">IFERROR(INDEX('Mapping pannes'!$D$2:$D$16,MATCH(M55,'Mapping pannes'!$A$2:$A$16,0)),0)+IFERROR(INDEX('Mapping pannes'!$D$2:$D$16,MATCH(N55,'Mapping pannes'!$A$2:$A$16,0)),0)+IFERROR(INDEX('Mapping pannes'!$D$2:$D$16,MATCH(O55,'Mapping pannes'!$A$2:$A$16,0)),0)</f>
        <v>0</v>
      </c>
      <c r="R55" s="95">
        <f t="shared" si="0"/>
        <v>0</v>
      </c>
      <c r="S55" s="95">
        <f t="shared" si="1"/>
        <v>158.49456665783194</v>
      </c>
      <c r="T55" s="97">
        <f>IFERROR(VLOOKUP(E55,'Mapping pannes'!$G$2:$H$6,2,FALSE()),"")</f>
        <v>0</v>
      </c>
      <c r="U55" s="95">
        <f t="shared" si="2"/>
        <v>0</v>
      </c>
      <c r="V55" s="98">
        <f t="shared" si="7"/>
        <v>158.49456665783194</v>
      </c>
      <c r="W55" s="91" t="str">
        <f t="array" ref="W55">TRIM(IF(NOT(ISNUMBER(L55)),"Modele non cote. ","")&amp;IF(T55="","Grade non reconnu pour decote esthetique. ","")&amp;IFERROR(INDEX('Mapping pannes'!$E$2:$E$16,MATCH(M55,'Mapping pannes'!$A$2:$A$16,0))&amp;" ","")&amp;IFERROR(INDEX('Mapping pannes'!$E$2:$E$16,MATCH(N55,'Mapping pannes'!$A$2:$A$16,0))&amp;" ","")&amp;IFERROR(INDEX('Mapping pannes'!$E$2:$E$16,MATCH(O55,'Mapping pannes'!$A$2:$A$16,0))&amp;" ",""))</f>
        <v/>
      </c>
      <c r="X55" s="99"/>
      <c r="Y55" s="99"/>
      <c r="Z55" s="99"/>
    </row>
    <row r="56" spans="1:26" ht="15.75" customHeight="1">
      <c r="A56" s="92" t="s">
        <v>429</v>
      </c>
      <c r="B56" s="92" t="s">
        <v>430</v>
      </c>
      <c r="C56" s="92" t="s">
        <v>36</v>
      </c>
      <c r="D56" s="92" t="s">
        <v>70</v>
      </c>
      <c r="E56" s="93" t="s">
        <v>76</v>
      </c>
      <c r="F56" s="92" t="s">
        <v>75</v>
      </c>
      <c r="G56" s="92" t="s">
        <v>78</v>
      </c>
      <c r="H56" s="92" t="s">
        <v>77</v>
      </c>
      <c r="I56" s="94" t="s">
        <v>56</v>
      </c>
      <c r="J56" s="94" t="s">
        <v>40</v>
      </c>
      <c r="K56" s="94" t="s">
        <v>57</v>
      </c>
      <c r="L56" s="95">
        <f>IF(SUMPRODUCT(('cotation préalable'!$C$5:$C$15=I56)*('cotation préalable'!$D$5:$D$15=J56)*('cotation préalable'!$E$5:$E$15=K56))=0,"Non cote",SUMPRODUCT(('cotation préalable'!$C$5:$C$15=I56)*('cotation préalable'!$D$5:$D$15=J56)*('cotation préalable'!$E$5:$E$15=K56)*'cotation préalable'!$H$5:$H$15)/SUMPRODUCT(('cotation préalable'!$C$5:$C$15=I56)*('cotation préalable'!$D$5:$D$15=J56)*('cotation préalable'!$E$5:$E$15=K56)))</f>
        <v>158.49456665783194</v>
      </c>
      <c r="M56" s="93"/>
      <c r="N56" s="93"/>
      <c r="O56" s="93"/>
      <c r="P56" s="10" t="b">
        <f t="array" ref="P56">OR(IFERROR(INDEX('Mapping pannes'!$C$2:$C$16,MATCH(M56,'Mapping pannes'!$A$2:$A$16,0)),FALSE()),IFERROR(INDEX('Mapping pannes'!$C$2:$C$16,MATCH(N56,'Mapping pannes'!$A$2:$A$16,0)),FALSE()),IFERROR(INDEX('Mapping pannes'!$C$2:$C$16,MATCH(O56,'Mapping pannes'!$A$2:$A$16,0)),FALSE()))</f>
        <v>0</v>
      </c>
      <c r="Q56" s="96">
        <f t="array" ref="Q56">IFERROR(INDEX('Mapping pannes'!$D$2:$D$16,MATCH(M56,'Mapping pannes'!$A$2:$A$16,0)),0)+IFERROR(INDEX('Mapping pannes'!$D$2:$D$16,MATCH(N56,'Mapping pannes'!$A$2:$A$16,0)),0)+IFERROR(INDEX('Mapping pannes'!$D$2:$D$16,MATCH(O56,'Mapping pannes'!$A$2:$A$16,0)),0)</f>
        <v>0</v>
      </c>
      <c r="R56" s="95">
        <f t="shared" si="0"/>
        <v>0</v>
      </c>
      <c r="S56" s="95">
        <f t="shared" si="1"/>
        <v>158.49456665783194</v>
      </c>
      <c r="T56" s="97">
        <f>IFERROR(VLOOKUP(E56,'Mapping pannes'!$G$2:$H$6,2,FALSE()),"")</f>
        <v>0</v>
      </c>
      <c r="U56" s="95">
        <f t="shared" si="2"/>
        <v>0</v>
      </c>
      <c r="V56" s="98">
        <f t="shared" si="7"/>
        <v>158.49456665783194</v>
      </c>
      <c r="W56" s="91" t="str">
        <f t="array" ref="W56">TRIM(IF(NOT(ISNUMBER(L56)),"Modele non cote. ","")&amp;IF(T56="","Grade non reconnu pour decote esthetique. ","")&amp;IFERROR(INDEX('Mapping pannes'!$E$2:$E$16,MATCH(M56,'Mapping pannes'!$A$2:$A$16,0))&amp;" ","")&amp;IFERROR(INDEX('Mapping pannes'!$E$2:$E$16,MATCH(N56,'Mapping pannes'!$A$2:$A$16,0))&amp;" ","")&amp;IFERROR(INDEX('Mapping pannes'!$E$2:$E$16,MATCH(O56,'Mapping pannes'!$A$2:$A$16,0))&amp;" ",""))</f>
        <v/>
      </c>
      <c r="X56" s="99"/>
      <c r="Y56" s="99"/>
      <c r="Z56" s="99"/>
    </row>
    <row r="57" spans="1:26" ht="15.75" customHeight="1">
      <c r="A57" s="92" t="s">
        <v>436</v>
      </c>
      <c r="B57" s="92" t="s">
        <v>437</v>
      </c>
      <c r="C57" s="92" t="s">
        <v>36</v>
      </c>
      <c r="D57" s="92" t="s">
        <v>70</v>
      </c>
      <c r="E57" s="93" t="s">
        <v>76</v>
      </c>
      <c r="F57" s="92" t="s">
        <v>75</v>
      </c>
      <c r="G57" s="92" t="s">
        <v>78</v>
      </c>
      <c r="H57" s="92" t="s">
        <v>77</v>
      </c>
      <c r="I57" s="94" t="s">
        <v>56</v>
      </c>
      <c r="J57" s="94" t="s">
        <v>40</v>
      </c>
      <c r="K57" s="94" t="s">
        <v>57</v>
      </c>
      <c r="L57" s="95">
        <f>IF(SUMPRODUCT(('cotation préalable'!$C$5:$C$15=I57)*('cotation préalable'!$D$5:$D$15=J57)*('cotation préalable'!$E$5:$E$15=K57))=0,"Non cote",SUMPRODUCT(('cotation préalable'!$C$5:$C$15=I57)*('cotation préalable'!$D$5:$D$15=J57)*('cotation préalable'!$E$5:$E$15=K57)*'cotation préalable'!$H$5:$H$15)/SUMPRODUCT(('cotation préalable'!$C$5:$C$15=I57)*('cotation préalable'!$D$5:$D$15=J57)*('cotation préalable'!$E$5:$E$15=K57)))</f>
        <v>158.49456665783194</v>
      </c>
      <c r="M57" s="93"/>
      <c r="N57" s="93"/>
      <c r="O57" s="93"/>
      <c r="P57" s="10" t="b">
        <f t="array" ref="P57">OR(IFERROR(INDEX('Mapping pannes'!$C$2:$C$16,MATCH(M57,'Mapping pannes'!$A$2:$A$16,0)),FALSE()),IFERROR(INDEX('Mapping pannes'!$C$2:$C$16,MATCH(N57,'Mapping pannes'!$A$2:$A$16,0)),FALSE()),IFERROR(INDEX('Mapping pannes'!$C$2:$C$16,MATCH(O57,'Mapping pannes'!$A$2:$A$16,0)),FALSE()))</f>
        <v>0</v>
      </c>
      <c r="Q57" s="96">
        <f t="array" ref="Q57">IFERROR(INDEX('Mapping pannes'!$D$2:$D$16,MATCH(M57,'Mapping pannes'!$A$2:$A$16,0)),0)+IFERROR(INDEX('Mapping pannes'!$D$2:$D$16,MATCH(N57,'Mapping pannes'!$A$2:$A$16,0)),0)+IFERROR(INDEX('Mapping pannes'!$D$2:$D$16,MATCH(O57,'Mapping pannes'!$A$2:$A$16,0)),0)</f>
        <v>0</v>
      </c>
      <c r="R57" s="95">
        <f t="shared" si="0"/>
        <v>0</v>
      </c>
      <c r="S57" s="95">
        <f t="shared" si="1"/>
        <v>158.49456665783194</v>
      </c>
      <c r="T57" s="97">
        <f>IFERROR(VLOOKUP(E57,'Mapping pannes'!$G$2:$H$6,2,FALSE()),"")</f>
        <v>0</v>
      </c>
      <c r="U57" s="95">
        <f t="shared" si="2"/>
        <v>0</v>
      </c>
      <c r="V57" s="98">
        <f t="shared" si="7"/>
        <v>158.49456665783194</v>
      </c>
      <c r="W57" s="91" t="str">
        <f t="array" ref="W57">TRIM(IF(NOT(ISNUMBER(L57)),"Modele non cote. ","")&amp;IF(T57="","Grade non reconnu pour decote esthetique. ","")&amp;IFERROR(INDEX('Mapping pannes'!$E$2:$E$16,MATCH(M57,'Mapping pannes'!$A$2:$A$16,0))&amp;" ","")&amp;IFERROR(INDEX('Mapping pannes'!$E$2:$E$16,MATCH(N57,'Mapping pannes'!$A$2:$A$16,0))&amp;" ","")&amp;IFERROR(INDEX('Mapping pannes'!$E$2:$E$16,MATCH(O57,'Mapping pannes'!$A$2:$A$16,0))&amp;" ",""))</f>
        <v/>
      </c>
      <c r="X57" s="99"/>
      <c r="Y57" s="99"/>
      <c r="Z57" s="99"/>
    </row>
    <row r="58" spans="1:26" ht="15.75" customHeight="1">
      <c r="A58" s="92" t="s">
        <v>441</v>
      </c>
      <c r="B58" s="92" t="s">
        <v>442</v>
      </c>
      <c r="C58" s="92" t="s">
        <v>36</v>
      </c>
      <c r="D58" s="92" t="s">
        <v>70</v>
      </c>
      <c r="E58" s="93" t="s">
        <v>76</v>
      </c>
      <c r="F58" s="92" t="s">
        <v>75</v>
      </c>
      <c r="G58" s="92" t="s">
        <v>78</v>
      </c>
      <c r="H58" s="92" t="s">
        <v>77</v>
      </c>
      <c r="I58" s="94" t="s">
        <v>56</v>
      </c>
      <c r="J58" s="94" t="s">
        <v>40</v>
      </c>
      <c r="K58" s="94" t="s">
        <v>57</v>
      </c>
      <c r="L58" s="95">
        <f>IF(SUMPRODUCT(('cotation préalable'!$C$5:$C$15=I58)*('cotation préalable'!$D$5:$D$15=J58)*('cotation préalable'!$E$5:$E$15=K58))=0,"Non cote",SUMPRODUCT(('cotation préalable'!$C$5:$C$15=I58)*('cotation préalable'!$D$5:$D$15=J58)*('cotation préalable'!$E$5:$E$15=K58)*'cotation préalable'!$H$5:$H$15)/SUMPRODUCT(('cotation préalable'!$C$5:$C$15=I58)*('cotation préalable'!$D$5:$D$15=J58)*('cotation préalable'!$E$5:$E$15=K58)))</f>
        <v>158.49456665783194</v>
      </c>
      <c r="M58" s="93"/>
      <c r="N58" s="93"/>
      <c r="O58" s="93"/>
      <c r="P58" s="10" t="b">
        <f t="array" ref="P58">OR(IFERROR(INDEX('Mapping pannes'!$C$2:$C$16,MATCH(M58,'Mapping pannes'!$A$2:$A$16,0)),FALSE()),IFERROR(INDEX('Mapping pannes'!$C$2:$C$16,MATCH(N58,'Mapping pannes'!$A$2:$A$16,0)),FALSE()),IFERROR(INDEX('Mapping pannes'!$C$2:$C$16,MATCH(O58,'Mapping pannes'!$A$2:$A$16,0)),FALSE()))</f>
        <v>0</v>
      </c>
      <c r="Q58" s="96">
        <f t="array" ref="Q58">IFERROR(INDEX('Mapping pannes'!$D$2:$D$16,MATCH(M58,'Mapping pannes'!$A$2:$A$16,0)),0)+IFERROR(INDEX('Mapping pannes'!$D$2:$D$16,MATCH(N58,'Mapping pannes'!$A$2:$A$16,0)),0)+IFERROR(INDEX('Mapping pannes'!$D$2:$D$16,MATCH(O58,'Mapping pannes'!$A$2:$A$16,0)),0)</f>
        <v>0</v>
      </c>
      <c r="R58" s="95">
        <f t="shared" si="0"/>
        <v>0</v>
      </c>
      <c r="S58" s="95">
        <f t="shared" si="1"/>
        <v>158.49456665783194</v>
      </c>
      <c r="T58" s="97">
        <f>IFERROR(VLOOKUP(E58,'Mapping pannes'!$G$2:$H$6,2,FALSE()),"")</f>
        <v>0</v>
      </c>
      <c r="U58" s="95">
        <f t="shared" si="2"/>
        <v>0</v>
      </c>
      <c r="V58" s="98">
        <f t="shared" si="7"/>
        <v>158.49456665783194</v>
      </c>
      <c r="W58" s="91" t="str">
        <f t="array" ref="W58">TRIM(IF(NOT(ISNUMBER(L58)),"Modele non cote. ","")&amp;IF(T58="","Grade non reconnu pour decote esthetique. ","")&amp;IFERROR(INDEX('Mapping pannes'!$E$2:$E$16,MATCH(M58,'Mapping pannes'!$A$2:$A$16,0))&amp;" ","")&amp;IFERROR(INDEX('Mapping pannes'!$E$2:$E$16,MATCH(N58,'Mapping pannes'!$A$2:$A$16,0))&amp;" ","")&amp;IFERROR(INDEX('Mapping pannes'!$E$2:$E$16,MATCH(O58,'Mapping pannes'!$A$2:$A$16,0))&amp;" ",""))</f>
        <v/>
      </c>
      <c r="X58" s="99"/>
      <c r="Y58" s="99"/>
      <c r="Z58" s="99"/>
    </row>
    <row r="59" spans="1:26" ht="15.75" customHeight="1">
      <c r="A59" s="92" t="s">
        <v>443</v>
      </c>
      <c r="B59" s="92" t="s">
        <v>444</v>
      </c>
      <c r="C59" s="92" t="s">
        <v>36</v>
      </c>
      <c r="D59" s="92" t="s">
        <v>70</v>
      </c>
      <c r="E59" s="93" t="s">
        <v>76</v>
      </c>
      <c r="F59" s="92" t="s">
        <v>75</v>
      </c>
      <c r="G59" s="92" t="s">
        <v>78</v>
      </c>
      <c r="H59" s="92" t="s">
        <v>77</v>
      </c>
      <c r="I59" s="94" t="s">
        <v>56</v>
      </c>
      <c r="J59" s="94" t="s">
        <v>40</v>
      </c>
      <c r="K59" s="94" t="s">
        <v>57</v>
      </c>
      <c r="L59" s="95">
        <f>IF(SUMPRODUCT(('cotation préalable'!$C$5:$C$15=I59)*('cotation préalable'!$D$5:$D$15=J59)*('cotation préalable'!$E$5:$E$15=K59))=0,"Non cote",SUMPRODUCT(('cotation préalable'!$C$5:$C$15=I59)*('cotation préalable'!$D$5:$D$15=J59)*('cotation préalable'!$E$5:$E$15=K59)*'cotation préalable'!$H$5:$H$15)/SUMPRODUCT(('cotation préalable'!$C$5:$C$15=I59)*('cotation préalable'!$D$5:$D$15=J59)*('cotation préalable'!$E$5:$E$15=K59)))</f>
        <v>158.49456665783194</v>
      </c>
      <c r="M59" s="93"/>
      <c r="N59" s="93"/>
      <c r="O59" s="93"/>
      <c r="P59" s="10" t="b">
        <f t="array" ref="P59">OR(IFERROR(INDEX('Mapping pannes'!$C$2:$C$16,MATCH(M59,'Mapping pannes'!$A$2:$A$16,0)),FALSE()),IFERROR(INDEX('Mapping pannes'!$C$2:$C$16,MATCH(N59,'Mapping pannes'!$A$2:$A$16,0)),FALSE()),IFERROR(INDEX('Mapping pannes'!$C$2:$C$16,MATCH(O59,'Mapping pannes'!$A$2:$A$16,0)),FALSE()))</f>
        <v>0</v>
      </c>
      <c r="Q59" s="96">
        <f t="array" ref="Q59">IFERROR(INDEX('Mapping pannes'!$D$2:$D$16,MATCH(M59,'Mapping pannes'!$A$2:$A$16,0)),0)+IFERROR(INDEX('Mapping pannes'!$D$2:$D$16,MATCH(N59,'Mapping pannes'!$A$2:$A$16,0)),0)+IFERROR(INDEX('Mapping pannes'!$D$2:$D$16,MATCH(O59,'Mapping pannes'!$A$2:$A$16,0)),0)</f>
        <v>0</v>
      </c>
      <c r="R59" s="95">
        <f t="shared" si="0"/>
        <v>0</v>
      </c>
      <c r="S59" s="95">
        <f t="shared" si="1"/>
        <v>158.49456665783194</v>
      </c>
      <c r="T59" s="97">
        <f>IFERROR(VLOOKUP(E59,'Mapping pannes'!$G$2:$H$6,2,FALSE()),"")</f>
        <v>0</v>
      </c>
      <c r="U59" s="95">
        <f t="shared" si="2"/>
        <v>0</v>
      </c>
      <c r="V59" s="98">
        <f t="shared" si="7"/>
        <v>158.49456665783194</v>
      </c>
      <c r="W59" s="91" t="str">
        <f t="array" ref="W59">TRIM(IF(NOT(ISNUMBER(L59)),"Modele non cote. ","")&amp;IF(T59="","Grade non reconnu pour decote esthetique. ","")&amp;IFERROR(INDEX('Mapping pannes'!$E$2:$E$16,MATCH(M59,'Mapping pannes'!$A$2:$A$16,0))&amp;" ","")&amp;IFERROR(INDEX('Mapping pannes'!$E$2:$E$16,MATCH(N59,'Mapping pannes'!$A$2:$A$16,0))&amp;" ","")&amp;IFERROR(INDEX('Mapping pannes'!$E$2:$E$16,MATCH(O59,'Mapping pannes'!$A$2:$A$16,0))&amp;" ",""))</f>
        <v/>
      </c>
      <c r="X59" s="99"/>
      <c r="Y59" s="99"/>
      <c r="Z59" s="99"/>
    </row>
    <row r="60" spans="1:26" ht="15.75" customHeight="1">
      <c r="A60" s="92" t="s">
        <v>445</v>
      </c>
      <c r="B60" s="92" t="s">
        <v>446</v>
      </c>
      <c r="C60" s="92" t="s">
        <v>36</v>
      </c>
      <c r="D60" s="92" t="s">
        <v>70</v>
      </c>
      <c r="E60" s="93" t="s">
        <v>76</v>
      </c>
      <c r="F60" s="92" t="s">
        <v>75</v>
      </c>
      <c r="G60" s="92" t="s">
        <v>78</v>
      </c>
      <c r="H60" s="92" t="s">
        <v>77</v>
      </c>
      <c r="I60" s="94" t="s">
        <v>56</v>
      </c>
      <c r="J60" s="94" t="s">
        <v>40</v>
      </c>
      <c r="K60" s="94" t="s">
        <v>57</v>
      </c>
      <c r="L60" s="95">
        <f>IF(SUMPRODUCT(('cotation préalable'!$C$5:$C$15=I60)*('cotation préalable'!$D$5:$D$15=J60)*('cotation préalable'!$E$5:$E$15=K60))=0,"Non cote",SUMPRODUCT(('cotation préalable'!$C$5:$C$15=I60)*('cotation préalable'!$D$5:$D$15=J60)*('cotation préalable'!$E$5:$E$15=K60)*'cotation préalable'!$H$5:$H$15)/SUMPRODUCT(('cotation préalable'!$C$5:$C$15=I60)*('cotation préalable'!$D$5:$D$15=J60)*('cotation préalable'!$E$5:$E$15=K60)))</f>
        <v>158.49456665783194</v>
      </c>
      <c r="M60" s="93"/>
      <c r="N60" s="93"/>
      <c r="O60" s="93"/>
      <c r="P60" s="10" t="b">
        <f t="array" ref="P60">OR(IFERROR(INDEX('Mapping pannes'!$C$2:$C$16,MATCH(M60,'Mapping pannes'!$A$2:$A$16,0)),FALSE()),IFERROR(INDEX('Mapping pannes'!$C$2:$C$16,MATCH(N60,'Mapping pannes'!$A$2:$A$16,0)),FALSE()),IFERROR(INDEX('Mapping pannes'!$C$2:$C$16,MATCH(O60,'Mapping pannes'!$A$2:$A$16,0)),FALSE()))</f>
        <v>0</v>
      </c>
      <c r="Q60" s="96">
        <f t="array" ref="Q60">IFERROR(INDEX('Mapping pannes'!$D$2:$D$16,MATCH(M60,'Mapping pannes'!$A$2:$A$16,0)),0)+IFERROR(INDEX('Mapping pannes'!$D$2:$D$16,MATCH(N60,'Mapping pannes'!$A$2:$A$16,0)),0)+IFERROR(INDEX('Mapping pannes'!$D$2:$D$16,MATCH(O60,'Mapping pannes'!$A$2:$A$16,0)),0)</f>
        <v>0</v>
      </c>
      <c r="R60" s="95">
        <f t="shared" si="0"/>
        <v>0</v>
      </c>
      <c r="S60" s="95">
        <f t="shared" si="1"/>
        <v>158.49456665783194</v>
      </c>
      <c r="T60" s="97">
        <f>IFERROR(VLOOKUP(E60,'Mapping pannes'!$G$2:$H$6,2,FALSE()),"")</f>
        <v>0</v>
      </c>
      <c r="U60" s="95">
        <f t="shared" si="2"/>
        <v>0</v>
      </c>
      <c r="V60" s="98">
        <f t="shared" si="7"/>
        <v>158.49456665783194</v>
      </c>
      <c r="W60" s="91" t="str">
        <f t="array" ref="W60">TRIM(IF(NOT(ISNUMBER(L60)),"Modele non cote. ","")&amp;IF(T60="","Grade non reconnu pour decote esthetique. ","")&amp;IFERROR(INDEX('Mapping pannes'!$E$2:$E$16,MATCH(M60,'Mapping pannes'!$A$2:$A$16,0))&amp;" ","")&amp;IFERROR(INDEX('Mapping pannes'!$E$2:$E$16,MATCH(N60,'Mapping pannes'!$A$2:$A$16,0))&amp;" ","")&amp;IFERROR(INDEX('Mapping pannes'!$E$2:$E$16,MATCH(O60,'Mapping pannes'!$A$2:$A$16,0))&amp;" ",""))</f>
        <v/>
      </c>
      <c r="X60" s="99"/>
      <c r="Y60" s="99"/>
      <c r="Z60" s="99"/>
    </row>
    <row r="61" spans="1:26" ht="15.75" customHeight="1">
      <c r="A61" s="92" t="s">
        <v>447</v>
      </c>
      <c r="B61" s="92" t="s">
        <v>448</v>
      </c>
      <c r="C61" s="92" t="s">
        <v>36</v>
      </c>
      <c r="D61" s="92" t="s">
        <v>70</v>
      </c>
      <c r="E61" s="93" t="s">
        <v>76</v>
      </c>
      <c r="F61" s="92" t="s">
        <v>75</v>
      </c>
      <c r="G61" s="92" t="s">
        <v>78</v>
      </c>
      <c r="H61" s="92" t="s">
        <v>77</v>
      </c>
      <c r="I61" s="94" t="s">
        <v>56</v>
      </c>
      <c r="J61" s="94" t="s">
        <v>40</v>
      </c>
      <c r="K61" s="94" t="s">
        <v>57</v>
      </c>
      <c r="L61" s="95">
        <f>IF(SUMPRODUCT(('cotation préalable'!$C$5:$C$15=I61)*('cotation préalable'!$D$5:$D$15=J61)*('cotation préalable'!$E$5:$E$15=K61))=0,"Non cote",SUMPRODUCT(('cotation préalable'!$C$5:$C$15=I61)*('cotation préalable'!$D$5:$D$15=J61)*('cotation préalable'!$E$5:$E$15=K61)*'cotation préalable'!$H$5:$H$15)/SUMPRODUCT(('cotation préalable'!$C$5:$C$15=I61)*('cotation préalable'!$D$5:$D$15=J61)*('cotation préalable'!$E$5:$E$15=K61)))</f>
        <v>158.49456665783194</v>
      </c>
      <c r="M61" s="93"/>
      <c r="N61" s="93"/>
      <c r="O61" s="93"/>
      <c r="P61" s="10" t="b">
        <f t="array" ref="P61">OR(IFERROR(INDEX('Mapping pannes'!$C$2:$C$16,MATCH(M61,'Mapping pannes'!$A$2:$A$16,0)),FALSE()),IFERROR(INDEX('Mapping pannes'!$C$2:$C$16,MATCH(N61,'Mapping pannes'!$A$2:$A$16,0)),FALSE()),IFERROR(INDEX('Mapping pannes'!$C$2:$C$16,MATCH(O61,'Mapping pannes'!$A$2:$A$16,0)),FALSE()))</f>
        <v>0</v>
      </c>
      <c r="Q61" s="96">
        <f t="array" ref="Q61">IFERROR(INDEX('Mapping pannes'!$D$2:$D$16,MATCH(M61,'Mapping pannes'!$A$2:$A$16,0)),0)+IFERROR(INDEX('Mapping pannes'!$D$2:$D$16,MATCH(N61,'Mapping pannes'!$A$2:$A$16,0)),0)+IFERROR(INDEX('Mapping pannes'!$D$2:$D$16,MATCH(O61,'Mapping pannes'!$A$2:$A$16,0)),0)</f>
        <v>0</v>
      </c>
      <c r="R61" s="95">
        <f t="shared" si="0"/>
        <v>0</v>
      </c>
      <c r="S61" s="95">
        <f t="shared" si="1"/>
        <v>158.49456665783194</v>
      </c>
      <c r="T61" s="97">
        <f>IFERROR(VLOOKUP(E61,'Mapping pannes'!$G$2:$H$6,2,FALSE()),"")</f>
        <v>0</v>
      </c>
      <c r="U61" s="95">
        <f t="shared" si="2"/>
        <v>0</v>
      </c>
      <c r="V61" s="98">
        <f t="shared" si="7"/>
        <v>158.49456665783194</v>
      </c>
      <c r="W61" s="91" t="str">
        <f t="array" ref="W61">TRIM(IF(NOT(ISNUMBER(L61)),"Modele non cote. ","")&amp;IF(T61="","Grade non reconnu pour decote esthetique. ","")&amp;IFERROR(INDEX('Mapping pannes'!$E$2:$E$16,MATCH(M61,'Mapping pannes'!$A$2:$A$16,0))&amp;" ","")&amp;IFERROR(INDEX('Mapping pannes'!$E$2:$E$16,MATCH(N61,'Mapping pannes'!$A$2:$A$16,0))&amp;" ","")&amp;IFERROR(INDEX('Mapping pannes'!$E$2:$E$16,MATCH(O61,'Mapping pannes'!$A$2:$A$16,0))&amp;" ",""))</f>
        <v/>
      </c>
      <c r="X61" s="99"/>
      <c r="Y61" s="99"/>
      <c r="Z61" s="99"/>
    </row>
    <row r="62" spans="1:26" ht="15.75" customHeight="1">
      <c r="A62" s="92" t="s">
        <v>451</v>
      </c>
      <c r="B62" s="92" t="s">
        <v>452</v>
      </c>
      <c r="C62" s="92" t="s">
        <v>36</v>
      </c>
      <c r="D62" s="92" t="s">
        <v>70</v>
      </c>
      <c r="E62" s="93" t="s">
        <v>76</v>
      </c>
      <c r="F62" s="92" t="s">
        <v>75</v>
      </c>
      <c r="G62" s="92" t="s">
        <v>78</v>
      </c>
      <c r="H62" s="92" t="s">
        <v>77</v>
      </c>
      <c r="I62" s="94" t="s">
        <v>56</v>
      </c>
      <c r="J62" s="94" t="s">
        <v>40</v>
      </c>
      <c r="K62" s="94" t="s">
        <v>57</v>
      </c>
      <c r="L62" s="95">
        <f>IF(SUMPRODUCT(('cotation préalable'!$C$5:$C$15=I62)*('cotation préalable'!$D$5:$D$15=J62)*('cotation préalable'!$E$5:$E$15=K62))=0,"Non cote",SUMPRODUCT(('cotation préalable'!$C$5:$C$15=I62)*('cotation préalable'!$D$5:$D$15=J62)*('cotation préalable'!$E$5:$E$15=K62)*'cotation préalable'!$H$5:$H$15)/SUMPRODUCT(('cotation préalable'!$C$5:$C$15=I62)*('cotation préalable'!$D$5:$D$15=J62)*('cotation préalable'!$E$5:$E$15=K62)))</f>
        <v>158.49456665783194</v>
      </c>
      <c r="M62" s="93"/>
      <c r="N62" s="93"/>
      <c r="O62" s="93"/>
      <c r="P62" s="10" t="b">
        <f t="array" ref="P62">OR(IFERROR(INDEX('Mapping pannes'!$C$2:$C$16,MATCH(M62,'Mapping pannes'!$A$2:$A$16,0)),FALSE()),IFERROR(INDEX('Mapping pannes'!$C$2:$C$16,MATCH(N62,'Mapping pannes'!$A$2:$A$16,0)),FALSE()),IFERROR(INDEX('Mapping pannes'!$C$2:$C$16,MATCH(O62,'Mapping pannes'!$A$2:$A$16,0)),FALSE()))</f>
        <v>0</v>
      </c>
      <c r="Q62" s="96">
        <f t="array" ref="Q62">IFERROR(INDEX('Mapping pannes'!$D$2:$D$16,MATCH(M62,'Mapping pannes'!$A$2:$A$16,0)),0)+IFERROR(INDEX('Mapping pannes'!$D$2:$D$16,MATCH(N62,'Mapping pannes'!$A$2:$A$16,0)),0)+IFERROR(INDEX('Mapping pannes'!$D$2:$D$16,MATCH(O62,'Mapping pannes'!$A$2:$A$16,0)),0)</f>
        <v>0</v>
      </c>
      <c r="R62" s="95">
        <f t="shared" si="0"/>
        <v>0</v>
      </c>
      <c r="S62" s="95">
        <f t="shared" si="1"/>
        <v>158.49456665783194</v>
      </c>
      <c r="T62" s="97">
        <f>IFERROR(VLOOKUP(E62,'Mapping pannes'!$G$2:$H$6,2,FALSE()),"")</f>
        <v>0</v>
      </c>
      <c r="U62" s="95">
        <f t="shared" si="2"/>
        <v>0</v>
      </c>
      <c r="V62" s="98">
        <f t="shared" si="7"/>
        <v>158.49456665783194</v>
      </c>
      <c r="W62" s="91" t="str">
        <f t="array" ref="W62">TRIM(IF(NOT(ISNUMBER(L62)),"Modele non cote. ","")&amp;IF(T62="","Grade non reconnu pour decote esthetique. ","")&amp;IFERROR(INDEX('Mapping pannes'!$E$2:$E$16,MATCH(M62,'Mapping pannes'!$A$2:$A$16,0))&amp;" ","")&amp;IFERROR(INDEX('Mapping pannes'!$E$2:$E$16,MATCH(N62,'Mapping pannes'!$A$2:$A$16,0))&amp;" ","")&amp;IFERROR(INDEX('Mapping pannes'!$E$2:$E$16,MATCH(O62,'Mapping pannes'!$A$2:$A$16,0))&amp;" ",""))</f>
        <v/>
      </c>
      <c r="X62" s="99"/>
      <c r="Y62" s="99"/>
      <c r="Z62" s="99"/>
    </row>
    <row r="63" spans="1:26" ht="15.75" customHeight="1">
      <c r="A63" s="92" t="s">
        <v>453</v>
      </c>
      <c r="B63" s="92" t="s">
        <v>454</v>
      </c>
      <c r="C63" s="92" t="s">
        <v>36</v>
      </c>
      <c r="D63" s="92" t="s">
        <v>70</v>
      </c>
      <c r="E63" s="93" t="s">
        <v>91</v>
      </c>
      <c r="F63" s="92" t="s">
        <v>75</v>
      </c>
      <c r="G63" s="92" t="s">
        <v>78</v>
      </c>
      <c r="H63" s="92" t="s">
        <v>77</v>
      </c>
      <c r="I63" s="94" t="s">
        <v>56</v>
      </c>
      <c r="J63" s="94" t="s">
        <v>40</v>
      </c>
      <c r="K63" s="94" t="s">
        <v>57</v>
      </c>
      <c r="L63" s="95">
        <f>IF(SUMPRODUCT(('cotation préalable'!$C$5:$C$15=I63)*('cotation préalable'!$D$5:$D$15=J63)*('cotation préalable'!$E$5:$E$15=K63))=0,"Non cote",SUMPRODUCT(('cotation préalable'!$C$5:$C$15=I63)*('cotation préalable'!$D$5:$D$15=J63)*('cotation préalable'!$E$5:$E$15=K63)*'cotation préalable'!$H$5:$H$15)/SUMPRODUCT(('cotation préalable'!$C$5:$C$15=I63)*('cotation préalable'!$D$5:$D$15=J63)*('cotation préalable'!$E$5:$E$15=K63)))</f>
        <v>158.49456665783194</v>
      </c>
      <c r="M63" s="93"/>
      <c r="N63" s="93"/>
      <c r="O63" s="93"/>
      <c r="P63" s="10" t="b">
        <f t="array" ref="P63">OR(IFERROR(INDEX('Mapping pannes'!$C$2:$C$16,MATCH(M63,'Mapping pannes'!$A$2:$A$16,0)),FALSE()),IFERROR(INDEX('Mapping pannes'!$C$2:$C$16,MATCH(N63,'Mapping pannes'!$A$2:$A$16,0)),FALSE()),IFERROR(INDEX('Mapping pannes'!$C$2:$C$16,MATCH(O63,'Mapping pannes'!$A$2:$A$16,0)),FALSE()))</f>
        <v>0</v>
      </c>
      <c r="Q63" s="96">
        <f t="array" ref="Q63">IFERROR(INDEX('Mapping pannes'!$D$2:$D$16,MATCH(M63,'Mapping pannes'!$A$2:$A$16,0)),0)+IFERROR(INDEX('Mapping pannes'!$D$2:$D$16,MATCH(N63,'Mapping pannes'!$A$2:$A$16,0)),0)+IFERROR(INDEX('Mapping pannes'!$D$2:$D$16,MATCH(O63,'Mapping pannes'!$A$2:$A$16,0)),0)</f>
        <v>0</v>
      </c>
      <c r="R63" s="95">
        <f t="shared" si="0"/>
        <v>0</v>
      </c>
      <c r="S63" s="95">
        <f t="shared" si="1"/>
        <v>158.49456665783194</v>
      </c>
      <c r="T63" s="97">
        <f>IFERROR(VLOOKUP(E63,'Mapping pannes'!$G$2:$H$6,2,FALSE()),"")</f>
        <v>0.2</v>
      </c>
      <c r="U63" s="95">
        <f t="shared" si="2"/>
        <v>31.698913331566388</v>
      </c>
      <c r="V63" s="98">
        <f t="shared" si="7"/>
        <v>126.79565332626555</v>
      </c>
      <c r="W63" s="91" t="str">
        <f t="array" ref="W63">TRIM(IF(NOT(ISNUMBER(L63)),"Modele non cote. ","")&amp;IF(T63="","Grade non reconnu pour decote esthetique. ","")&amp;IFERROR(INDEX('Mapping pannes'!$E$2:$E$16,MATCH(M63,'Mapping pannes'!$A$2:$A$16,0))&amp;" ","")&amp;IFERROR(INDEX('Mapping pannes'!$E$2:$E$16,MATCH(N63,'Mapping pannes'!$A$2:$A$16,0))&amp;" ","")&amp;IFERROR(INDEX('Mapping pannes'!$E$2:$E$16,MATCH(O63,'Mapping pannes'!$A$2:$A$16,0))&amp;" ",""))</f>
        <v/>
      </c>
      <c r="X63" s="99"/>
      <c r="Y63" s="99"/>
      <c r="Z63" s="99"/>
    </row>
    <row r="64" spans="1:26" ht="15.75" hidden="1" customHeight="1">
      <c r="A64" s="10" t="s">
        <v>530</v>
      </c>
      <c r="B64" s="10" t="s">
        <v>531</v>
      </c>
      <c r="C64" s="10" t="s">
        <v>36</v>
      </c>
      <c r="D64" s="10" t="s">
        <v>70</v>
      </c>
      <c r="E64" s="81" t="s">
        <v>76</v>
      </c>
      <c r="F64" s="10" t="s">
        <v>75</v>
      </c>
      <c r="G64" s="10" t="s">
        <v>78</v>
      </c>
      <c r="H64" s="10" t="s">
        <v>77</v>
      </c>
      <c r="I64" s="12" t="s">
        <v>56</v>
      </c>
      <c r="J64" s="12" t="s">
        <v>40</v>
      </c>
      <c r="K64" s="12" t="s">
        <v>57</v>
      </c>
      <c r="L64" s="83">
        <f>IF(SUMPRODUCT(('cotation préalable'!$C$5:$C$15=I64)*('cotation préalable'!$D$5:$D$15=J64)*('cotation préalable'!$E$5:$E$15=K64))=0,"Non cote",SUMPRODUCT(('cotation préalable'!$C$5:$C$15=I64)*('cotation préalable'!$D$5:$D$15=J64)*('cotation préalable'!$E$5:$E$15=K64)*'cotation préalable'!$H$5:$H$15)/SUMPRODUCT(('cotation préalable'!$C$5:$C$15=I64)*('cotation préalable'!$D$5:$D$15=J64)*('cotation préalable'!$E$5:$E$15=K64)))</f>
        <v>158.49456665783194</v>
      </c>
      <c r="M64" s="81" t="s">
        <v>172</v>
      </c>
      <c r="N64" s="81"/>
      <c r="O64" s="81"/>
      <c r="P64" s="10" t="b">
        <f t="array" ref="P64">OR(IFERROR(INDEX('Mapping pannes'!$C$2:$C$16,MATCH(M64,'Mapping pannes'!$A$2:$A$16,0)),FALSE()),IFERROR(INDEX('Mapping pannes'!$C$2:$C$16,MATCH(N64,'Mapping pannes'!$A$2:$A$16,0)),FALSE()),IFERROR(INDEX('Mapping pannes'!$C$2:$C$16,MATCH(O64,'Mapping pannes'!$A$2:$A$16,0)),FALSE()))</f>
        <v>0</v>
      </c>
      <c r="Q64" s="30">
        <f t="array" ref="Q64">IFERROR(INDEX('Mapping pannes'!$D$2:$D$16,MATCH(M64,'Mapping pannes'!$A$2:$A$16,0)),0)+IFERROR(INDEX('Mapping pannes'!$D$2:$D$16,MATCH(N64,'Mapping pannes'!$A$2:$A$16,0)),0)+IFERROR(INDEX('Mapping pannes'!$D$2:$D$16,MATCH(O64,'Mapping pannes'!$A$2:$A$16,0)),0)</f>
        <v>15</v>
      </c>
      <c r="R64" s="83">
        <f t="shared" si="0"/>
        <v>15</v>
      </c>
      <c r="S64" s="83">
        <f t="shared" si="1"/>
        <v>143.49456665783194</v>
      </c>
      <c r="T64" s="89">
        <f>IFERROR(VLOOKUP(E64,'Mapping pannes'!$G$2:$H$6,2,FALSE()),"")</f>
        <v>0</v>
      </c>
      <c r="U64" s="83">
        <f t="shared" si="2"/>
        <v>0</v>
      </c>
      <c r="V64" s="90">
        <f t="shared" si="7"/>
        <v>143.49456665783194</v>
      </c>
      <c r="W64" s="91" t="str">
        <f t="array" ref="W64">TRIM(IF(NOT(ISNUMBER(L64)),"Modele non cote. ","")&amp;IF(T64="","Grade non reconnu pour decote esthetique. ","")&amp;IFERROR(INDEX('Mapping pannes'!$E$2:$E$16,MATCH(M64,'Mapping pannes'!$A$2:$A$16,0))&amp;" ","")&amp;IFERROR(INDEX('Mapping pannes'!$E$2:$E$16,MATCH(N64,'Mapping pannes'!$A$2:$A$16,0))&amp;" ","")&amp;IFERROR(INDEX('Mapping pannes'!$E$2:$E$16,MATCH(O64,'Mapping pannes'!$A$2:$A$16,0))&amp;" ",""))</f>
        <v/>
      </c>
    </row>
    <row r="65" spans="1:23" ht="15.75" hidden="1" customHeight="1">
      <c r="A65" s="10" t="s">
        <v>532</v>
      </c>
      <c r="B65" s="10" t="s">
        <v>533</v>
      </c>
      <c r="C65" s="10" t="s">
        <v>36</v>
      </c>
      <c r="D65" s="10" t="s">
        <v>70</v>
      </c>
      <c r="E65" s="81" t="s">
        <v>76</v>
      </c>
      <c r="F65" s="10" t="s">
        <v>75</v>
      </c>
      <c r="G65" s="10" t="s">
        <v>78</v>
      </c>
      <c r="H65" s="10" t="s">
        <v>77</v>
      </c>
      <c r="I65" s="12" t="s">
        <v>56</v>
      </c>
      <c r="J65" s="12" t="s">
        <v>40</v>
      </c>
      <c r="K65" s="12" t="s">
        <v>57</v>
      </c>
      <c r="L65" s="83">
        <f>IF(SUMPRODUCT(('cotation préalable'!$C$5:$C$15=I65)*('cotation préalable'!$D$5:$D$15=J65)*('cotation préalable'!$E$5:$E$15=K65))=0,"Non cote",SUMPRODUCT(('cotation préalable'!$C$5:$C$15=I65)*('cotation préalable'!$D$5:$D$15=J65)*('cotation préalable'!$E$5:$E$15=K65)*'cotation préalable'!$H$5:$H$15)/SUMPRODUCT(('cotation préalable'!$C$5:$C$15=I65)*('cotation préalable'!$D$5:$D$15=J65)*('cotation préalable'!$E$5:$E$15=K65)))</f>
        <v>158.49456665783194</v>
      </c>
      <c r="M65" s="81" t="s">
        <v>172</v>
      </c>
      <c r="N65" s="81"/>
      <c r="O65" s="81"/>
      <c r="P65" s="10" t="b">
        <f t="array" ref="P65">OR(IFERROR(INDEX('Mapping pannes'!$C$2:$C$16,MATCH(M65,'Mapping pannes'!$A$2:$A$16,0)),FALSE()),IFERROR(INDEX('Mapping pannes'!$C$2:$C$16,MATCH(N65,'Mapping pannes'!$A$2:$A$16,0)),FALSE()),IFERROR(INDEX('Mapping pannes'!$C$2:$C$16,MATCH(O65,'Mapping pannes'!$A$2:$A$16,0)),FALSE()))</f>
        <v>0</v>
      </c>
      <c r="Q65" s="30">
        <f t="array" ref="Q65">IFERROR(INDEX('Mapping pannes'!$D$2:$D$16,MATCH(M65,'Mapping pannes'!$A$2:$A$16,0)),0)+IFERROR(INDEX('Mapping pannes'!$D$2:$D$16,MATCH(N65,'Mapping pannes'!$A$2:$A$16,0)),0)+IFERROR(INDEX('Mapping pannes'!$D$2:$D$16,MATCH(O65,'Mapping pannes'!$A$2:$A$16,0)),0)</f>
        <v>15</v>
      </c>
      <c r="R65" s="83">
        <f t="shared" si="0"/>
        <v>15</v>
      </c>
      <c r="S65" s="83">
        <f t="shared" si="1"/>
        <v>143.49456665783194</v>
      </c>
      <c r="T65" s="89">
        <f>IFERROR(VLOOKUP(E65,'Mapping pannes'!$G$2:$H$6,2,FALSE()),"")</f>
        <v>0</v>
      </c>
      <c r="U65" s="83">
        <f t="shared" si="2"/>
        <v>0</v>
      </c>
      <c r="V65" s="90">
        <f t="shared" si="7"/>
        <v>143.49456665783194</v>
      </c>
      <c r="W65" s="91" t="str">
        <f t="array" ref="W65">TRIM(IF(NOT(ISNUMBER(L65)),"Modele non cote. ","")&amp;IF(T65="","Grade non reconnu pour decote esthetique. ","")&amp;IFERROR(INDEX('Mapping pannes'!$E$2:$E$16,MATCH(M65,'Mapping pannes'!$A$2:$A$16,0))&amp;" ","")&amp;IFERROR(INDEX('Mapping pannes'!$E$2:$E$16,MATCH(N65,'Mapping pannes'!$A$2:$A$16,0))&amp;" ","")&amp;IFERROR(INDEX('Mapping pannes'!$E$2:$E$16,MATCH(O65,'Mapping pannes'!$A$2:$A$16,0))&amp;" ",""))</f>
        <v/>
      </c>
    </row>
    <row r="66" spans="1:23" ht="15.75" hidden="1" customHeight="1">
      <c r="A66" s="10" t="s">
        <v>534</v>
      </c>
      <c r="B66" s="10" t="s">
        <v>535</v>
      </c>
      <c r="C66" s="10" t="s">
        <v>36</v>
      </c>
      <c r="D66" s="10" t="s">
        <v>70</v>
      </c>
      <c r="E66" s="81" t="s">
        <v>76</v>
      </c>
      <c r="F66" s="10" t="s">
        <v>75</v>
      </c>
      <c r="G66" s="10" t="s">
        <v>78</v>
      </c>
      <c r="H66" s="10" t="s">
        <v>77</v>
      </c>
      <c r="I66" s="12" t="s">
        <v>56</v>
      </c>
      <c r="J66" s="12" t="s">
        <v>40</v>
      </c>
      <c r="K66" s="12" t="s">
        <v>57</v>
      </c>
      <c r="L66" s="83">
        <f>IF(SUMPRODUCT(('cotation préalable'!$C$5:$C$15=I66)*('cotation préalable'!$D$5:$D$15=J66)*('cotation préalable'!$E$5:$E$15=K66))=0,"Non cote",SUMPRODUCT(('cotation préalable'!$C$5:$C$15=I66)*('cotation préalable'!$D$5:$D$15=J66)*('cotation préalable'!$E$5:$E$15=K66)*'cotation préalable'!$H$5:$H$15)/SUMPRODUCT(('cotation préalable'!$C$5:$C$15=I66)*('cotation préalable'!$D$5:$D$15=J66)*('cotation préalable'!$E$5:$E$15=K66)))</f>
        <v>158.49456665783194</v>
      </c>
      <c r="M66" s="81" t="s">
        <v>172</v>
      </c>
      <c r="N66" s="81"/>
      <c r="O66" s="81"/>
      <c r="P66" s="10" t="b">
        <f t="array" ref="P66">OR(IFERROR(INDEX('Mapping pannes'!$C$2:$C$16,MATCH(M66,'Mapping pannes'!$A$2:$A$16,0)),FALSE()),IFERROR(INDEX('Mapping pannes'!$C$2:$C$16,MATCH(N66,'Mapping pannes'!$A$2:$A$16,0)),FALSE()),IFERROR(INDEX('Mapping pannes'!$C$2:$C$16,MATCH(O66,'Mapping pannes'!$A$2:$A$16,0)),FALSE()))</f>
        <v>0</v>
      </c>
      <c r="Q66" s="30">
        <f t="array" ref="Q66">IFERROR(INDEX('Mapping pannes'!$D$2:$D$16,MATCH(M66,'Mapping pannes'!$A$2:$A$16,0)),0)+IFERROR(INDEX('Mapping pannes'!$D$2:$D$16,MATCH(N66,'Mapping pannes'!$A$2:$A$16,0)),0)+IFERROR(INDEX('Mapping pannes'!$D$2:$D$16,MATCH(O66,'Mapping pannes'!$A$2:$A$16,0)),0)</f>
        <v>15</v>
      </c>
      <c r="R66" s="83">
        <f t="shared" si="0"/>
        <v>15</v>
      </c>
      <c r="S66" s="83">
        <f t="shared" si="1"/>
        <v>143.49456665783194</v>
      </c>
      <c r="T66" s="89">
        <f>IFERROR(VLOOKUP(E66,'Mapping pannes'!$G$2:$H$6,2,FALSE()),"")</f>
        <v>0</v>
      </c>
      <c r="U66" s="83">
        <f t="shared" si="2"/>
        <v>0</v>
      </c>
      <c r="V66" s="90">
        <f t="shared" si="7"/>
        <v>143.49456665783194</v>
      </c>
      <c r="W66" s="91" t="str">
        <f t="array" ref="W66">TRIM(IF(NOT(ISNUMBER(L66)),"Modele non cote. ","")&amp;IF(T66="","Grade non reconnu pour decote esthetique. ","")&amp;IFERROR(INDEX('Mapping pannes'!$E$2:$E$16,MATCH(M66,'Mapping pannes'!$A$2:$A$16,0))&amp;" ","")&amp;IFERROR(INDEX('Mapping pannes'!$E$2:$E$16,MATCH(N66,'Mapping pannes'!$A$2:$A$16,0))&amp;" ","")&amp;IFERROR(INDEX('Mapping pannes'!$E$2:$E$16,MATCH(O66,'Mapping pannes'!$A$2:$A$16,0))&amp;" ",""))</f>
        <v/>
      </c>
    </row>
    <row r="67" spans="1:23" ht="15.75" hidden="1" customHeight="1">
      <c r="A67" s="10" t="s">
        <v>541</v>
      </c>
      <c r="B67" s="10" t="s">
        <v>542</v>
      </c>
      <c r="C67" s="10" t="s">
        <v>36</v>
      </c>
      <c r="D67" s="10" t="s">
        <v>70</v>
      </c>
      <c r="E67" s="81" t="s">
        <v>76</v>
      </c>
      <c r="F67" s="10" t="s">
        <v>75</v>
      </c>
      <c r="G67" s="10" t="s">
        <v>78</v>
      </c>
      <c r="H67" s="10" t="s">
        <v>77</v>
      </c>
      <c r="I67" s="12" t="s">
        <v>56</v>
      </c>
      <c r="J67" s="12" t="s">
        <v>40</v>
      </c>
      <c r="K67" s="12" t="s">
        <v>57</v>
      </c>
      <c r="L67" s="83">
        <f>IF(SUMPRODUCT(('cotation préalable'!$C$5:$C$15=I67)*('cotation préalable'!$D$5:$D$15=J67)*('cotation préalable'!$E$5:$E$15=K67))=0,"Non cote",SUMPRODUCT(('cotation préalable'!$C$5:$C$15=I67)*('cotation préalable'!$D$5:$D$15=J67)*('cotation préalable'!$E$5:$E$15=K67)*'cotation préalable'!$H$5:$H$15)/SUMPRODUCT(('cotation préalable'!$C$5:$C$15=I67)*('cotation préalable'!$D$5:$D$15=J67)*('cotation préalable'!$E$5:$E$15=K67)))</f>
        <v>158.49456665783194</v>
      </c>
      <c r="M67" s="81" t="s">
        <v>172</v>
      </c>
      <c r="N67" s="81"/>
      <c r="O67" s="81"/>
      <c r="P67" s="10" t="b">
        <f t="array" ref="P67">OR(IFERROR(INDEX('Mapping pannes'!$C$2:$C$16,MATCH(M67,'Mapping pannes'!$A$2:$A$16,0)),FALSE()),IFERROR(INDEX('Mapping pannes'!$C$2:$C$16,MATCH(N67,'Mapping pannes'!$A$2:$A$16,0)),FALSE()),IFERROR(INDEX('Mapping pannes'!$C$2:$C$16,MATCH(O67,'Mapping pannes'!$A$2:$A$16,0)),FALSE()))</f>
        <v>0</v>
      </c>
      <c r="Q67" s="30">
        <f t="array" ref="Q67">IFERROR(INDEX('Mapping pannes'!$D$2:$D$16,MATCH(M67,'Mapping pannes'!$A$2:$A$16,0)),0)+IFERROR(INDEX('Mapping pannes'!$D$2:$D$16,MATCH(N67,'Mapping pannes'!$A$2:$A$16,0)),0)+IFERROR(INDEX('Mapping pannes'!$D$2:$D$16,MATCH(O67,'Mapping pannes'!$A$2:$A$16,0)),0)</f>
        <v>15</v>
      </c>
      <c r="R67" s="83">
        <f t="shared" si="0"/>
        <v>15</v>
      </c>
      <c r="S67" s="83">
        <f t="shared" si="1"/>
        <v>143.49456665783194</v>
      </c>
      <c r="T67" s="89">
        <f>IFERROR(VLOOKUP(E67,'Mapping pannes'!$G$2:$H$6,2,FALSE()),"")</f>
        <v>0</v>
      </c>
      <c r="U67" s="83">
        <f t="shared" si="2"/>
        <v>0</v>
      </c>
      <c r="V67" s="90">
        <f t="shared" si="7"/>
        <v>143.49456665783194</v>
      </c>
      <c r="W67" s="91" t="str">
        <f t="array" ref="W67">TRIM(IF(NOT(ISNUMBER(L67)),"Modele non cote. ","")&amp;IF(T67="","Grade non reconnu pour decote esthetique. ","")&amp;IFERROR(INDEX('Mapping pannes'!$E$2:$E$16,MATCH(M67,'Mapping pannes'!$A$2:$A$16,0))&amp;" ","")&amp;IFERROR(INDEX('Mapping pannes'!$E$2:$E$16,MATCH(N67,'Mapping pannes'!$A$2:$A$16,0))&amp;" ","")&amp;IFERROR(INDEX('Mapping pannes'!$E$2:$E$16,MATCH(O67,'Mapping pannes'!$A$2:$A$16,0))&amp;" ",""))</f>
        <v/>
      </c>
    </row>
    <row r="68" spans="1:23" ht="15.75" hidden="1" customHeight="1">
      <c r="A68" s="10" t="s">
        <v>543</v>
      </c>
      <c r="B68" s="10" t="s">
        <v>544</v>
      </c>
      <c r="C68" s="10" t="s">
        <v>36</v>
      </c>
      <c r="D68" s="10" t="s">
        <v>70</v>
      </c>
      <c r="E68" s="81" t="s">
        <v>76</v>
      </c>
      <c r="F68" s="10" t="s">
        <v>75</v>
      </c>
      <c r="G68" s="10" t="s">
        <v>78</v>
      </c>
      <c r="H68" s="10" t="s">
        <v>77</v>
      </c>
      <c r="I68" s="12" t="s">
        <v>56</v>
      </c>
      <c r="J68" s="12" t="s">
        <v>40</v>
      </c>
      <c r="K68" s="12" t="s">
        <v>57</v>
      </c>
      <c r="L68" s="83">
        <f>IF(SUMPRODUCT(('cotation préalable'!$C$5:$C$15=I68)*('cotation préalable'!$D$5:$D$15=J68)*('cotation préalable'!$E$5:$E$15=K68))=0,"Non cote",SUMPRODUCT(('cotation préalable'!$C$5:$C$15=I68)*('cotation préalable'!$D$5:$D$15=J68)*('cotation préalable'!$E$5:$E$15=K68)*'cotation préalable'!$H$5:$H$15)/SUMPRODUCT(('cotation préalable'!$C$5:$C$15=I68)*('cotation préalable'!$D$5:$D$15=J68)*('cotation préalable'!$E$5:$E$15=K68)))</f>
        <v>158.49456665783194</v>
      </c>
      <c r="M68" s="81" t="s">
        <v>172</v>
      </c>
      <c r="N68" s="81"/>
      <c r="O68" s="81"/>
      <c r="P68" s="10" t="b">
        <f t="array" ref="P68">OR(IFERROR(INDEX('Mapping pannes'!$C$2:$C$16,MATCH(M68,'Mapping pannes'!$A$2:$A$16,0)),FALSE()),IFERROR(INDEX('Mapping pannes'!$C$2:$C$16,MATCH(N68,'Mapping pannes'!$A$2:$A$16,0)),FALSE()),IFERROR(INDEX('Mapping pannes'!$C$2:$C$16,MATCH(O68,'Mapping pannes'!$A$2:$A$16,0)),FALSE()))</f>
        <v>0</v>
      </c>
      <c r="Q68" s="30">
        <f t="array" ref="Q68">IFERROR(INDEX('Mapping pannes'!$D$2:$D$16,MATCH(M68,'Mapping pannes'!$A$2:$A$16,0)),0)+IFERROR(INDEX('Mapping pannes'!$D$2:$D$16,MATCH(N68,'Mapping pannes'!$A$2:$A$16,0)),0)+IFERROR(INDEX('Mapping pannes'!$D$2:$D$16,MATCH(O68,'Mapping pannes'!$A$2:$A$16,0)),0)</f>
        <v>15</v>
      </c>
      <c r="R68" s="83">
        <f t="shared" si="0"/>
        <v>15</v>
      </c>
      <c r="S68" s="83">
        <f t="shared" si="1"/>
        <v>143.49456665783194</v>
      </c>
      <c r="T68" s="89">
        <f>IFERROR(VLOOKUP(E68,'Mapping pannes'!$G$2:$H$6,2,FALSE()),"")</f>
        <v>0</v>
      </c>
      <c r="U68" s="83">
        <f t="shared" si="2"/>
        <v>0</v>
      </c>
      <c r="V68" s="90">
        <f t="shared" si="7"/>
        <v>143.49456665783194</v>
      </c>
      <c r="W68" s="91" t="str">
        <f t="array" ref="W68">TRIM(IF(NOT(ISNUMBER(L68)),"Modele non cote. ","")&amp;IF(T68="","Grade non reconnu pour decote esthetique. ","")&amp;IFERROR(INDEX('Mapping pannes'!$E$2:$E$16,MATCH(M68,'Mapping pannes'!$A$2:$A$16,0))&amp;" ","")&amp;IFERROR(INDEX('Mapping pannes'!$E$2:$E$16,MATCH(N68,'Mapping pannes'!$A$2:$A$16,0))&amp;" ","")&amp;IFERROR(INDEX('Mapping pannes'!$E$2:$E$16,MATCH(O68,'Mapping pannes'!$A$2:$A$16,0))&amp;" ",""))</f>
        <v/>
      </c>
    </row>
    <row r="69" spans="1:23" ht="15.75" hidden="1" customHeight="1">
      <c r="A69" s="10" t="s">
        <v>545</v>
      </c>
      <c r="B69" s="10" t="s">
        <v>546</v>
      </c>
      <c r="C69" s="10" t="s">
        <v>36</v>
      </c>
      <c r="D69" s="10" t="s">
        <v>70</v>
      </c>
      <c r="E69" s="81" t="s">
        <v>76</v>
      </c>
      <c r="F69" s="10" t="s">
        <v>75</v>
      </c>
      <c r="G69" s="10" t="s">
        <v>78</v>
      </c>
      <c r="H69" s="10" t="s">
        <v>77</v>
      </c>
      <c r="I69" s="12" t="s">
        <v>56</v>
      </c>
      <c r="J69" s="12" t="s">
        <v>40</v>
      </c>
      <c r="K69" s="12" t="s">
        <v>57</v>
      </c>
      <c r="L69" s="83">
        <f>IF(SUMPRODUCT(('cotation préalable'!$C$5:$C$15=I69)*('cotation préalable'!$D$5:$D$15=J69)*('cotation préalable'!$E$5:$E$15=K69))=0,"Non cote",SUMPRODUCT(('cotation préalable'!$C$5:$C$15=I69)*('cotation préalable'!$D$5:$D$15=J69)*('cotation préalable'!$E$5:$E$15=K69)*'cotation préalable'!$H$5:$H$15)/SUMPRODUCT(('cotation préalable'!$C$5:$C$15=I69)*('cotation préalable'!$D$5:$D$15=J69)*('cotation préalable'!$E$5:$E$15=K69)))</f>
        <v>158.49456665783194</v>
      </c>
      <c r="M69" s="81" t="s">
        <v>172</v>
      </c>
      <c r="N69" s="81"/>
      <c r="O69" s="81"/>
      <c r="P69" s="10" t="b">
        <f t="array" ref="P69">OR(IFERROR(INDEX('Mapping pannes'!$C$2:$C$16,MATCH(M69,'Mapping pannes'!$A$2:$A$16,0)),FALSE()),IFERROR(INDEX('Mapping pannes'!$C$2:$C$16,MATCH(N69,'Mapping pannes'!$A$2:$A$16,0)),FALSE()),IFERROR(INDEX('Mapping pannes'!$C$2:$C$16,MATCH(O69,'Mapping pannes'!$A$2:$A$16,0)),FALSE()))</f>
        <v>0</v>
      </c>
      <c r="Q69" s="30">
        <f t="array" ref="Q69">IFERROR(INDEX('Mapping pannes'!$D$2:$D$16,MATCH(M69,'Mapping pannes'!$A$2:$A$16,0)),0)+IFERROR(INDEX('Mapping pannes'!$D$2:$D$16,MATCH(N69,'Mapping pannes'!$A$2:$A$16,0)),0)+IFERROR(INDEX('Mapping pannes'!$D$2:$D$16,MATCH(O69,'Mapping pannes'!$A$2:$A$16,0)),0)</f>
        <v>15</v>
      </c>
      <c r="R69" s="83">
        <f t="shared" si="0"/>
        <v>15</v>
      </c>
      <c r="S69" s="83">
        <f t="shared" si="1"/>
        <v>143.49456665783194</v>
      </c>
      <c r="T69" s="89">
        <f>IFERROR(VLOOKUP(E69,'Mapping pannes'!$G$2:$H$6,2,FALSE()),"")</f>
        <v>0</v>
      </c>
      <c r="U69" s="83">
        <f t="shared" si="2"/>
        <v>0</v>
      </c>
      <c r="V69" s="90">
        <f t="shared" si="7"/>
        <v>143.49456665783194</v>
      </c>
      <c r="W69" s="91" t="str">
        <f t="array" ref="W69">TRIM(IF(NOT(ISNUMBER(L69)),"Modele non cote. ","")&amp;IF(T69="","Grade non reconnu pour decote esthetique. ","")&amp;IFERROR(INDEX('Mapping pannes'!$E$2:$E$16,MATCH(M69,'Mapping pannes'!$A$2:$A$16,0))&amp;" ","")&amp;IFERROR(INDEX('Mapping pannes'!$E$2:$E$16,MATCH(N69,'Mapping pannes'!$A$2:$A$16,0))&amp;" ","")&amp;IFERROR(INDEX('Mapping pannes'!$E$2:$E$16,MATCH(O69,'Mapping pannes'!$A$2:$A$16,0))&amp;" ",""))</f>
        <v/>
      </c>
    </row>
    <row r="70" spans="1:23" ht="15.75" hidden="1" customHeight="1">
      <c r="A70" s="10" t="s">
        <v>547</v>
      </c>
      <c r="B70" s="10" t="s">
        <v>548</v>
      </c>
      <c r="C70" s="10" t="s">
        <v>36</v>
      </c>
      <c r="D70" s="10" t="s">
        <v>70</v>
      </c>
      <c r="E70" s="81" t="s">
        <v>76</v>
      </c>
      <c r="F70" s="10" t="s">
        <v>75</v>
      </c>
      <c r="G70" s="10" t="s">
        <v>78</v>
      </c>
      <c r="H70" s="10" t="s">
        <v>77</v>
      </c>
      <c r="I70" s="12" t="s">
        <v>56</v>
      </c>
      <c r="J70" s="12" t="s">
        <v>40</v>
      </c>
      <c r="K70" s="12" t="s">
        <v>57</v>
      </c>
      <c r="L70" s="83">
        <f>IF(SUMPRODUCT(('cotation préalable'!$C$5:$C$15=I70)*('cotation préalable'!$D$5:$D$15=J70)*('cotation préalable'!$E$5:$E$15=K70))=0,"Non cote",SUMPRODUCT(('cotation préalable'!$C$5:$C$15=I70)*('cotation préalable'!$D$5:$D$15=J70)*('cotation préalable'!$E$5:$E$15=K70)*'cotation préalable'!$H$5:$H$15)/SUMPRODUCT(('cotation préalable'!$C$5:$C$15=I70)*('cotation préalable'!$D$5:$D$15=J70)*('cotation préalable'!$E$5:$E$15=K70)))</f>
        <v>158.49456665783194</v>
      </c>
      <c r="M70" s="81" t="s">
        <v>172</v>
      </c>
      <c r="N70" s="81"/>
      <c r="O70" s="81"/>
      <c r="P70" s="10" t="b">
        <f t="array" ref="P70">OR(IFERROR(INDEX('Mapping pannes'!$C$2:$C$16,MATCH(M70,'Mapping pannes'!$A$2:$A$16,0)),FALSE()),IFERROR(INDEX('Mapping pannes'!$C$2:$C$16,MATCH(N70,'Mapping pannes'!$A$2:$A$16,0)),FALSE()),IFERROR(INDEX('Mapping pannes'!$C$2:$C$16,MATCH(O70,'Mapping pannes'!$A$2:$A$16,0)),FALSE()))</f>
        <v>0</v>
      </c>
      <c r="Q70" s="30">
        <f t="array" ref="Q70">IFERROR(INDEX('Mapping pannes'!$D$2:$D$16,MATCH(M70,'Mapping pannes'!$A$2:$A$16,0)),0)+IFERROR(INDEX('Mapping pannes'!$D$2:$D$16,MATCH(N70,'Mapping pannes'!$A$2:$A$16,0)),0)+IFERROR(INDEX('Mapping pannes'!$D$2:$D$16,MATCH(O70,'Mapping pannes'!$A$2:$A$16,0)),0)</f>
        <v>15</v>
      </c>
      <c r="R70" s="83">
        <f t="shared" si="0"/>
        <v>15</v>
      </c>
      <c r="S70" s="83">
        <f t="shared" si="1"/>
        <v>143.49456665783194</v>
      </c>
      <c r="T70" s="89">
        <f>IFERROR(VLOOKUP(E70,'Mapping pannes'!$G$2:$H$6,2,FALSE()),"")</f>
        <v>0</v>
      </c>
      <c r="U70" s="83">
        <f t="shared" si="2"/>
        <v>0</v>
      </c>
      <c r="V70" s="90">
        <f t="shared" si="7"/>
        <v>143.49456665783194</v>
      </c>
      <c r="W70" s="91" t="str">
        <f t="array" ref="W70">TRIM(IF(NOT(ISNUMBER(L70)),"Modele non cote. ","")&amp;IF(T70="","Grade non reconnu pour decote esthetique. ","")&amp;IFERROR(INDEX('Mapping pannes'!$E$2:$E$16,MATCH(M70,'Mapping pannes'!$A$2:$A$16,0))&amp;" ","")&amp;IFERROR(INDEX('Mapping pannes'!$E$2:$E$16,MATCH(N70,'Mapping pannes'!$A$2:$A$16,0))&amp;" ","")&amp;IFERROR(INDEX('Mapping pannes'!$E$2:$E$16,MATCH(O70,'Mapping pannes'!$A$2:$A$16,0))&amp;" ",""))</f>
        <v/>
      </c>
    </row>
    <row r="71" spans="1:23" ht="15.75" hidden="1" customHeight="1">
      <c r="A71" s="10" t="s">
        <v>549</v>
      </c>
      <c r="B71" s="10" t="s">
        <v>550</v>
      </c>
      <c r="C71" s="10" t="s">
        <v>36</v>
      </c>
      <c r="D71" s="10" t="s">
        <v>70</v>
      </c>
      <c r="E71" s="81" t="s">
        <v>76</v>
      </c>
      <c r="F71" s="10" t="s">
        <v>75</v>
      </c>
      <c r="G71" s="10" t="s">
        <v>78</v>
      </c>
      <c r="H71" s="10" t="s">
        <v>77</v>
      </c>
      <c r="I71" s="12" t="s">
        <v>56</v>
      </c>
      <c r="J71" s="12" t="s">
        <v>40</v>
      </c>
      <c r="K71" s="12" t="s">
        <v>57</v>
      </c>
      <c r="L71" s="83">
        <f>IF(SUMPRODUCT(('cotation préalable'!$C$5:$C$15=I71)*('cotation préalable'!$D$5:$D$15=J71)*('cotation préalable'!$E$5:$E$15=K71))=0,"Non cote",SUMPRODUCT(('cotation préalable'!$C$5:$C$15=I71)*('cotation préalable'!$D$5:$D$15=J71)*('cotation préalable'!$E$5:$E$15=K71)*'cotation préalable'!$H$5:$H$15)/SUMPRODUCT(('cotation préalable'!$C$5:$C$15=I71)*('cotation préalable'!$D$5:$D$15=J71)*('cotation préalable'!$E$5:$E$15=K71)))</f>
        <v>158.49456665783194</v>
      </c>
      <c r="M71" s="81" t="s">
        <v>172</v>
      </c>
      <c r="N71" s="81"/>
      <c r="O71" s="81"/>
      <c r="P71" s="10" t="b">
        <f t="array" ref="P71">OR(IFERROR(INDEX('Mapping pannes'!$C$2:$C$16,MATCH(M71,'Mapping pannes'!$A$2:$A$16,0)),FALSE()),IFERROR(INDEX('Mapping pannes'!$C$2:$C$16,MATCH(N71,'Mapping pannes'!$A$2:$A$16,0)),FALSE()),IFERROR(INDEX('Mapping pannes'!$C$2:$C$16,MATCH(O71,'Mapping pannes'!$A$2:$A$16,0)),FALSE()))</f>
        <v>0</v>
      </c>
      <c r="Q71" s="30">
        <f t="array" ref="Q71">IFERROR(INDEX('Mapping pannes'!$D$2:$D$16,MATCH(M71,'Mapping pannes'!$A$2:$A$16,0)),0)+IFERROR(INDEX('Mapping pannes'!$D$2:$D$16,MATCH(N71,'Mapping pannes'!$A$2:$A$16,0)),0)+IFERROR(INDEX('Mapping pannes'!$D$2:$D$16,MATCH(O71,'Mapping pannes'!$A$2:$A$16,0)),0)</f>
        <v>15</v>
      </c>
      <c r="R71" s="83">
        <f t="shared" si="0"/>
        <v>15</v>
      </c>
      <c r="S71" s="83">
        <f t="shared" si="1"/>
        <v>143.49456665783194</v>
      </c>
      <c r="T71" s="89">
        <f>IFERROR(VLOOKUP(E71,'Mapping pannes'!$G$2:$H$6,2,FALSE()),"")</f>
        <v>0</v>
      </c>
      <c r="U71" s="83">
        <f t="shared" si="2"/>
        <v>0</v>
      </c>
      <c r="V71" s="90">
        <f t="shared" si="7"/>
        <v>143.49456665783194</v>
      </c>
      <c r="W71" s="91" t="str">
        <f t="array" ref="W71">TRIM(IF(NOT(ISNUMBER(L71)),"Modele non cote. ","")&amp;IF(T71="","Grade non reconnu pour decote esthetique. ","")&amp;IFERROR(INDEX('Mapping pannes'!$E$2:$E$16,MATCH(M71,'Mapping pannes'!$A$2:$A$16,0))&amp;" ","")&amp;IFERROR(INDEX('Mapping pannes'!$E$2:$E$16,MATCH(N71,'Mapping pannes'!$A$2:$A$16,0))&amp;" ","")&amp;IFERROR(INDEX('Mapping pannes'!$E$2:$E$16,MATCH(O71,'Mapping pannes'!$A$2:$A$16,0))&amp;" ",""))</f>
        <v/>
      </c>
    </row>
    <row r="72" spans="1:23" ht="15.75" hidden="1" customHeight="1">
      <c r="A72" s="10" t="s">
        <v>551</v>
      </c>
      <c r="B72" s="10" t="s">
        <v>552</v>
      </c>
      <c r="C72" s="10" t="s">
        <v>36</v>
      </c>
      <c r="D72" s="10" t="s">
        <v>70</v>
      </c>
      <c r="E72" s="81" t="s">
        <v>76</v>
      </c>
      <c r="F72" s="10" t="s">
        <v>75</v>
      </c>
      <c r="G72" s="10" t="s">
        <v>78</v>
      </c>
      <c r="H72" s="10" t="s">
        <v>77</v>
      </c>
      <c r="I72" s="12" t="s">
        <v>56</v>
      </c>
      <c r="J72" s="12" t="s">
        <v>40</v>
      </c>
      <c r="K72" s="12" t="s">
        <v>57</v>
      </c>
      <c r="L72" s="83">
        <f>IF(SUMPRODUCT(('cotation préalable'!$C$5:$C$15=I72)*('cotation préalable'!$D$5:$D$15=J72)*('cotation préalable'!$E$5:$E$15=K72))=0,"Non cote",SUMPRODUCT(('cotation préalable'!$C$5:$C$15=I72)*('cotation préalable'!$D$5:$D$15=J72)*('cotation préalable'!$E$5:$E$15=K72)*'cotation préalable'!$H$5:$H$15)/SUMPRODUCT(('cotation préalable'!$C$5:$C$15=I72)*('cotation préalable'!$D$5:$D$15=J72)*('cotation préalable'!$E$5:$E$15=K72)))</f>
        <v>158.49456665783194</v>
      </c>
      <c r="M72" s="81" t="s">
        <v>172</v>
      </c>
      <c r="N72" s="81"/>
      <c r="O72" s="81"/>
      <c r="P72" s="10" t="b">
        <f t="array" ref="P72">OR(IFERROR(INDEX('Mapping pannes'!$C$2:$C$16,MATCH(M72,'Mapping pannes'!$A$2:$A$16,0)),FALSE()),IFERROR(INDEX('Mapping pannes'!$C$2:$C$16,MATCH(N72,'Mapping pannes'!$A$2:$A$16,0)),FALSE()),IFERROR(INDEX('Mapping pannes'!$C$2:$C$16,MATCH(O72,'Mapping pannes'!$A$2:$A$16,0)),FALSE()))</f>
        <v>0</v>
      </c>
      <c r="Q72" s="30">
        <f t="array" ref="Q72">IFERROR(INDEX('Mapping pannes'!$D$2:$D$16,MATCH(M72,'Mapping pannes'!$A$2:$A$16,0)),0)+IFERROR(INDEX('Mapping pannes'!$D$2:$D$16,MATCH(N72,'Mapping pannes'!$A$2:$A$16,0)),0)+IFERROR(INDEX('Mapping pannes'!$D$2:$D$16,MATCH(O72,'Mapping pannes'!$A$2:$A$16,0)),0)</f>
        <v>15</v>
      </c>
      <c r="R72" s="83">
        <f t="shared" si="0"/>
        <v>15</v>
      </c>
      <c r="S72" s="83">
        <f t="shared" si="1"/>
        <v>143.49456665783194</v>
      </c>
      <c r="T72" s="89">
        <f>IFERROR(VLOOKUP(E72,'Mapping pannes'!$G$2:$H$6,2,FALSE()),"")</f>
        <v>0</v>
      </c>
      <c r="U72" s="83">
        <f t="shared" si="2"/>
        <v>0</v>
      </c>
      <c r="V72" s="90">
        <f t="shared" si="7"/>
        <v>143.49456665783194</v>
      </c>
      <c r="W72" s="91" t="str">
        <f t="array" ref="W72">TRIM(IF(NOT(ISNUMBER(L72)),"Modele non cote. ","")&amp;IF(T72="","Grade non reconnu pour decote esthetique. ","")&amp;IFERROR(INDEX('Mapping pannes'!$E$2:$E$16,MATCH(M72,'Mapping pannes'!$A$2:$A$16,0))&amp;" ","")&amp;IFERROR(INDEX('Mapping pannes'!$E$2:$E$16,MATCH(N72,'Mapping pannes'!$A$2:$A$16,0))&amp;" ","")&amp;IFERROR(INDEX('Mapping pannes'!$E$2:$E$16,MATCH(O72,'Mapping pannes'!$A$2:$A$16,0))&amp;" ",""))</f>
        <v/>
      </c>
    </row>
    <row r="73" spans="1:23" ht="15.75" hidden="1" customHeight="1">
      <c r="A73" s="10" t="s">
        <v>553</v>
      </c>
      <c r="B73" s="10" t="s">
        <v>554</v>
      </c>
      <c r="C73" s="10" t="s">
        <v>36</v>
      </c>
      <c r="D73" s="10" t="s">
        <v>70</v>
      </c>
      <c r="E73" s="81" t="s">
        <v>76</v>
      </c>
      <c r="F73" s="10" t="s">
        <v>75</v>
      </c>
      <c r="G73" s="10" t="s">
        <v>78</v>
      </c>
      <c r="H73" s="10" t="s">
        <v>77</v>
      </c>
      <c r="I73" s="12" t="s">
        <v>56</v>
      </c>
      <c r="J73" s="12" t="s">
        <v>40</v>
      </c>
      <c r="K73" s="12" t="s">
        <v>57</v>
      </c>
      <c r="L73" s="83">
        <f>IF(SUMPRODUCT(('cotation préalable'!$C$5:$C$15=I73)*('cotation préalable'!$D$5:$D$15=J73)*('cotation préalable'!$E$5:$E$15=K73))=0,"Non cote",SUMPRODUCT(('cotation préalable'!$C$5:$C$15=I73)*('cotation préalable'!$D$5:$D$15=J73)*('cotation préalable'!$E$5:$E$15=K73)*'cotation préalable'!$H$5:$H$15)/SUMPRODUCT(('cotation préalable'!$C$5:$C$15=I73)*('cotation préalable'!$D$5:$D$15=J73)*('cotation préalable'!$E$5:$E$15=K73)))</f>
        <v>158.49456665783194</v>
      </c>
      <c r="M73" s="81" t="s">
        <v>172</v>
      </c>
      <c r="N73" s="81"/>
      <c r="O73" s="81"/>
      <c r="P73" s="10" t="b">
        <f t="array" ref="P73">OR(IFERROR(INDEX('Mapping pannes'!$C$2:$C$16,MATCH(M73,'Mapping pannes'!$A$2:$A$16,0)),FALSE()),IFERROR(INDEX('Mapping pannes'!$C$2:$C$16,MATCH(N73,'Mapping pannes'!$A$2:$A$16,0)),FALSE()),IFERROR(INDEX('Mapping pannes'!$C$2:$C$16,MATCH(O73,'Mapping pannes'!$A$2:$A$16,0)),FALSE()))</f>
        <v>0</v>
      </c>
      <c r="Q73" s="30">
        <f t="array" ref="Q73">IFERROR(INDEX('Mapping pannes'!$D$2:$D$16,MATCH(M73,'Mapping pannes'!$A$2:$A$16,0)),0)+IFERROR(INDEX('Mapping pannes'!$D$2:$D$16,MATCH(N73,'Mapping pannes'!$A$2:$A$16,0)),0)+IFERROR(INDEX('Mapping pannes'!$D$2:$D$16,MATCH(O73,'Mapping pannes'!$A$2:$A$16,0)),0)</f>
        <v>15</v>
      </c>
      <c r="R73" s="83">
        <f t="shared" si="0"/>
        <v>15</v>
      </c>
      <c r="S73" s="83">
        <f t="shared" si="1"/>
        <v>143.49456665783194</v>
      </c>
      <c r="T73" s="89">
        <f>IFERROR(VLOOKUP(E73,'Mapping pannes'!$G$2:$H$6,2,FALSE()),"")</f>
        <v>0</v>
      </c>
      <c r="U73" s="83">
        <f t="shared" si="2"/>
        <v>0</v>
      </c>
      <c r="V73" s="90">
        <f t="shared" si="7"/>
        <v>143.49456665783194</v>
      </c>
      <c r="W73" s="91" t="str">
        <f t="array" ref="W73">TRIM(IF(NOT(ISNUMBER(L73)),"Modele non cote. ","")&amp;IF(T73="","Grade non reconnu pour decote esthetique. ","")&amp;IFERROR(INDEX('Mapping pannes'!$E$2:$E$16,MATCH(M73,'Mapping pannes'!$A$2:$A$16,0))&amp;" ","")&amp;IFERROR(INDEX('Mapping pannes'!$E$2:$E$16,MATCH(N73,'Mapping pannes'!$A$2:$A$16,0))&amp;" ","")&amp;IFERROR(INDEX('Mapping pannes'!$E$2:$E$16,MATCH(O73,'Mapping pannes'!$A$2:$A$16,0))&amp;" ",""))</f>
        <v/>
      </c>
    </row>
    <row r="74" spans="1:23" ht="15.75" hidden="1" customHeight="1">
      <c r="A74" s="10" t="s">
        <v>557</v>
      </c>
      <c r="B74" s="10" t="s">
        <v>558</v>
      </c>
      <c r="C74" s="10" t="s">
        <v>36</v>
      </c>
      <c r="D74" s="10" t="s">
        <v>70</v>
      </c>
      <c r="E74" s="81" t="s">
        <v>76</v>
      </c>
      <c r="F74" s="10" t="s">
        <v>75</v>
      </c>
      <c r="G74" s="10" t="s">
        <v>78</v>
      </c>
      <c r="H74" s="10" t="s">
        <v>77</v>
      </c>
      <c r="I74" s="12" t="s">
        <v>56</v>
      </c>
      <c r="J74" s="12" t="s">
        <v>40</v>
      </c>
      <c r="K74" s="12" t="s">
        <v>57</v>
      </c>
      <c r="L74" s="83">
        <f>IF(SUMPRODUCT(('cotation préalable'!$C$5:$C$15=I74)*('cotation préalable'!$D$5:$D$15=J74)*('cotation préalable'!$E$5:$E$15=K74))=0,"Non cote",SUMPRODUCT(('cotation préalable'!$C$5:$C$15=I74)*('cotation préalable'!$D$5:$D$15=J74)*('cotation préalable'!$E$5:$E$15=K74)*'cotation préalable'!$H$5:$H$15)/SUMPRODUCT(('cotation préalable'!$C$5:$C$15=I74)*('cotation préalable'!$D$5:$D$15=J74)*('cotation préalable'!$E$5:$E$15=K74)))</f>
        <v>158.49456665783194</v>
      </c>
      <c r="M74" s="81" t="s">
        <v>172</v>
      </c>
      <c r="N74" s="81"/>
      <c r="O74" s="81"/>
      <c r="P74" s="10" t="b">
        <f t="array" ref="P74">OR(IFERROR(INDEX('Mapping pannes'!$C$2:$C$16,MATCH(M74,'Mapping pannes'!$A$2:$A$16,0)),FALSE()),IFERROR(INDEX('Mapping pannes'!$C$2:$C$16,MATCH(N74,'Mapping pannes'!$A$2:$A$16,0)),FALSE()),IFERROR(INDEX('Mapping pannes'!$C$2:$C$16,MATCH(O74,'Mapping pannes'!$A$2:$A$16,0)),FALSE()))</f>
        <v>0</v>
      </c>
      <c r="Q74" s="30">
        <f t="array" ref="Q74">IFERROR(INDEX('Mapping pannes'!$D$2:$D$16,MATCH(M74,'Mapping pannes'!$A$2:$A$16,0)),0)+IFERROR(INDEX('Mapping pannes'!$D$2:$D$16,MATCH(N74,'Mapping pannes'!$A$2:$A$16,0)),0)+IFERROR(INDEX('Mapping pannes'!$D$2:$D$16,MATCH(O74,'Mapping pannes'!$A$2:$A$16,0)),0)</f>
        <v>15</v>
      </c>
      <c r="R74" s="83">
        <f t="shared" si="0"/>
        <v>15</v>
      </c>
      <c r="S74" s="83">
        <f t="shared" si="1"/>
        <v>143.49456665783194</v>
      </c>
      <c r="T74" s="89">
        <f>IFERROR(VLOOKUP(E74,'Mapping pannes'!$G$2:$H$6,2,FALSE()),"")</f>
        <v>0</v>
      </c>
      <c r="U74" s="83">
        <f t="shared" si="2"/>
        <v>0</v>
      </c>
      <c r="V74" s="90">
        <f t="shared" si="7"/>
        <v>143.49456665783194</v>
      </c>
      <c r="W74" s="91" t="str">
        <f t="array" ref="W74">TRIM(IF(NOT(ISNUMBER(L74)),"Modele non cote. ","")&amp;IF(T74="","Grade non reconnu pour decote esthetique. ","")&amp;IFERROR(INDEX('Mapping pannes'!$E$2:$E$16,MATCH(M74,'Mapping pannes'!$A$2:$A$16,0))&amp;" ","")&amp;IFERROR(INDEX('Mapping pannes'!$E$2:$E$16,MATCH(N74,'Mapping pannes'!$A$2:$A$16,0))&amp;" ","")&amp;IFERROR(INDEX('Mapping pannes'!$E$2:$E$16,MATCH(O74,'Mapping pannes'!$A$2:$A$16,0))&amp;" ",""))</f>
        <v/>
      </c>
    </row>
    <row r="75" spans="1:23" ht="15.75" hidden="1" customHeight="1">
      <c r="A75" s="10" t="s">
        <v>559</v>
      </c>
      <c r="B75" s="10" t="s">
        <v>560</v>
      </c>
      <c r="C75" s="10" t="s">
        <v>36</v>
      </c>
      <c r="D75" s="10" t="s">
        <v>70</v>
      </c>
      <c r="E75" s="81" t="s">
        <v>76</v>
      </c>
      <c r="F75" s="10" t="s">
        <v>75</v>
      </c>
      <c r="G75" s="10" t="s">
        <v>78</v>
      </c>
      <c r="H75" s="10" t="s">
        <v>77</v>
      </c>
      <c r="I75" s="12" t="s">
        <v>56</v>
      </c>
      <c r="J75" s="12" t="s">
        <v>40</v>
      </c>
      <c r="K75" s="12" t="s">
        <v>57</v>
      </c>
      <c r="L75" s="83">
        <f>IF(SUMPRODUCT(('cotation préalable'!$C$5:$C$15=I75)*('cotation préalable'!$D$5:$D$15=J75)*('cotation préalable'!$E$5:$E$15=K75))=0,"Non cote",SUMPRODUCT(('cotation préalable'!$C$5:$C$15=I75)*('cotation préalable'!$D$5:$D$15=J75)*('cotation préalable'!$E$5:$E$15=K75)*'cotation préalable'!$H$5:$H$15)/SUMPRODUCT(('cotation préalable'!$C$5:$C$15=I75)*('cotation préalable'!$D$5:$D$15=J75)*('cotation préalable'!$E$5:$E$15=K75)))</f>
        <v>158.49456665783194</v>
      </c>
      <c r="M75" s="81" t="s">
        <v>172</v>
      </c>
      <c r="N75" s="81"/>
      <c r="O75" s="81"/>
      <c r="P75" s="10" t="b">
        <f t="array" ref="P75">OR(IFERROR(INDEX('Mapping pannes'!$C$2:$C$16,MATCH(M75,'Mapping pannes'!$A$2:$A$16,0)),FALSE()),IFERROR(INDEX('Mapping pannes'!$C$2:$C$16,MATCH(N75,'Mapping pannes'!$A$2:$A$16,0)),FALSE()),IFERROR(INDEX('Mapping pannes'!$C$2:$C$16,MATCH(O75,'Mapping pannes'!$A$2:$A$16,0)),FALSE()))</f>
        <v>0</v>
      </c>
      <c r="Q75" s="30">
        <f t="array" ref="Q75">IFERROR(INDEX('Mapping pannes'!$D$2:$D$16,MATCH(M75,'Mapping pannes'!$A$2:$A$16,0)),0)+IFERROR(INDEX('Mapping pannes'!$D$2:$D$16,MATCH(N75,'Mapping pannes'!$A$2:$A$16,0)),0)+IFERROR(INDEX('Mapping pannes'!$D$2:$D$16,MATCH(O75,'Mapping pannes'!$A$2:$A$16,0)),0)</f>
        <v>15</v>
      </c>
      <c r="R75" s="83">
        <f t="shared" si="0"/>
        <v>15</v>
      </c>
      <c r="S75" s="83">
        <f t="shared" si="1"/>
        <v>143.49456665783194</v>
      </c>
      <c r="T75" s="89">
        <f>IFERROR(VLOOKUP(E75,'Mapping pannes'!$G$2:$H$6,2,FALSE()),"")</f>
        <v>0</v>
      </c>
      <c r="U75" s="83">
        <f t="shared" si="2"/>
        <v>0</v>
      </c>
      <c r="V75" s="90">
        <f t="shared" si="7"/>
        <v>143.49456665783194</v>
      </c>
      <c r="W75" s="91" t="str">
        <f t="array" ref="W75">TRIM(IF(NOT(ISNUMBER(L75)),"Modele non cote. ","")&amp;IF(T75="","Grade non reconnu pour decote esthetique. ","")&amp;IFERROR(INDEX('Mapping pannes'!$E$2:$E$16,MATCH(M75,'Mapping pannes'!$A$2:$A$16,0))&amp;" ","")&amp;IFERROR(INDEX('Mapping pannes'!$E$2:$E$16,MATCH(N75,'Mapping pannes'!$A$2:$A$16,0))&amp;" ","")&amp;IFERROR(INDEX('Mapping pannes'!$E$2:$E$16,MATCH(O75,'Mapping pannes'!$A$2:$A$16,0))&amp;" ",""))</f>
        <v/>
      </c>
    </row>
    <row r="76" spans="1:23" ht="15.75" hidden="1" customHeight="1">
      <c r="A76" s="10" t="s">
        <v>561</v>
      </c>
      <c r="B76" s="10" t="s">
        <v>562</v>
      </c>
      <c r="C76" s="10" t="s">
        <v>36</v>
      </c>
      <c r="D76" s="10" t="s">
        <v>70</v>
      </c>
      <c r="E76" s="81" t="s">
        <v>91</v>
      </c>
      <c r="F76" s="10" t="s">
        <v>75</v>
      </c>
      <c r="G76" s="10" t="s">
        <v>78</v>
      </c>
      <c r="H76" s="10" t="s">
        <v>77</v>
      </c>
      <c r="I76" s="12" t="s">
        <v>56</v>
      </c>
      <c r="J76" s="12" t="s">
        <v>40</v>
      </c>
      <c r="K76" s="12" t="s">
        <v>57</v>
      </c>
      <c r="L76" s="83">
        <f>IF(SUMPRODUCT(('cotation préalable'!$C$5:$C$15=I76)*('cotation préalable'!$D$5:$D$15=J76)*('cotation préalable'!$E$5:$E$15=K76))=0,"Non cote",SUMPRODUCT(('cotation préalable'!$C$5:$C$15=I76)*('cotation préalable'!$D$5:$D$15=J76)*('cotation préalable'!$E$5:$E$15=K76)*'cotation préalable'!$H$5:$H$15)/SUMPRODUCT(('cotation préalable'!$C$5:$C$15=I76)*('cotation préalable'!$D$5:$D$15=J76)*('cotation préalable'!$E$5:$E$15=K76)))</f>
        <v>158.49456665783194</v>
      </c>
      <c r="M76" s="81" t="s">
        <v>172</v>
      </c>
      <c r="N76" s="81"/>
      <c r="O76" s="81"/>
      <c r="P76" s="10" t="b">
        <f t="array" ref="P76">OR(IFERROR(INDEX('Mapping pannes'!$C$2:$C$16,MATCH(M76,'Mapping pannes'!$A$2:$A$16,0)),FALSE()),IFERROR(INDEX('Mapping pannes'!$C$2:$C$16,MATCH(N76,'Mapping pannes'!$A$2:$A$16,0)),FALSE()),IFERROR(INDEX('Mapping pannes'!$C$2:$C$16,MATCH(O76,'Mapping pannes'!$A$2:$A$16,0)),FALSE()))</f>
        <v>0</v>
      </c>
      <c r="Q76" s="30">
        <f t="array" ref="Q76">IFERROR(INDEX('Mapping pannes'!$D$2:$D$16,MATCH(M76,'Mapping pannes'!$A$2:$A$16,0)),0)+IFERROR(INDEX('Mapping pannes'!$D$2:$D$16,MATCH(N76,'Mapping pannes'!$A$2:$A$16,0)),0)+IFERROR(INDEX('Mapping pannes'!$D$2:$D$16,MATCH(O76,'Mapping pannes'!$A$2:$A$16,0)),0)</f>
        <v>15</v>
      </c>
      <c r="R76" s="83">
        <f t="shared" si="0"/>
        <v>15</v>
      </c>
      <c r="S76" s="83">
        <f t="shared" si="1"/>
        <v>143.49456665783194</v>
      </c>
      <c r="T76" s="89">
        <f>IFERROR(VLOOKUP(E76,'Mapping pannes'!$G$2:$H$6,2,FALSE()),"")</f>
        <v>0.2</v>
      </c>
      <c r="U76" s="83">
        <f t="shared" si="2"/>
        <v>31.698913331566388</v>
      </c>
      <c r="V76" s="90">
        <f t="shared" si="7"/>
        <v>111.79565332626555</v>
      </c>
      <c r="W76" s="91" t="str">
        <f t="array" ref="W76">TRIM(IF(NOT(ISNUMBER(L76)),"Modele non cote. ","")&amp;IF(T76="","Grade non reconnu pour decote esthetique. ","")&amp;IFERROR(INDEX('Mapping pannes'!$E$2:$E$16,MATCH(M76,'Mapping pannes'!$A$2:$A$16,0))&amp;" ","")&amp;IFERROR(INDEX('Mapping pannes'!$E$2:$E$16,MATCH(N76,'Mapping pannes'!$A$2:$A$16,0))&amp;" ","")&amp;IFERROR(INDEX('Mapping pannes'!$E$2:$E$16,MATCH(O76,'Mapping pannes'!$A$2:$A$16,0))&amp;" ",""))</f>
        <v/>
      </c>
    </row>
    <row r="77" spans="1:23" ht="15.75" hidden="1" customHeight="1">
      <c r="A77" s="10" t="s">
        <v>563</v>
      </c>
      <c r="B77" s="10" t="s">
        <v>564</v>
      </c>
      <c r="C77" s="10" t="s">
        <v>36</v>
      </c>
      <c r="D77" s="10" t="s">
        <v>70</v>
      </c>
      <c r="E77" s="81" t="s">
        <v>91</v>
      </c>
      <c r="F77" s="10" t="s">
        <v>75</v>
      </c>
      <c r="G77" s="10" t="s">
        <v>78</v>
      </c>
      <c r="H77" s="10" t="s">
        <v>77</v>
      </c>
      <c r="I77" s="12" t="s">
        <v>56</v>
      </c>
      <c r="J77" s="12" t="s">
        <v>40</v>
      </c>
      <c r="K77" s="12" t="s">
        <v>57</v>
      </c>
      <c r="L77" s="83">
        <f>IF(SUMPRODUCT(('cotation préalable'!$C$5:$C$15=I77)*('cotation préalable'!$D$5:$D$15=J77)*('cotation préalable'!$E$5:$E$15=K77))=0,"Non cote",SUMPRODUCT(('cotation préalable'!$C$5:$C$15=I77)*('cotation préalable'!$D$5:$D$15=J77)*('cotation préalable'!$E$5:$E$15=K77)*'cotation préalable'!$H$5:$H$15)/SUMPRODUCT(('cotation préalable'!$C$5:$C$15=I77)*('cotation préalable'!$D$5:$D$15=J77)*('cotation préalable'!$E$5:$E$15=K77)))</f>
        <v>158.49456665783194</v>
      </c>
      <c r="M77" s="81" t="s">
        <v>172</v>
      </c>
      <c r="N77" s="81"/>
      <c r="O77" s="81"/>
      <c r="P77" s="10" t="b">
        <f t="array" ref="P77">OR(IFERROR(INDEX('Mapping pannes'!$C$2:$C$16,MATCH(M77,'Mapping pannes'!$A$2:$A$16,0)),FALSE()),IFERROR(INDEX('Mapping pannes'!$C$2:$C$16,MATCH(N77,'Mapping pannes'!$A$2:$A$16,0)),FALSE()),IFERROR(INDEX('Mapping pannes'!$C$2:$C$16,MATCH(O77,'Mapping pannes'!$A$2:$A$16,0)),FALSE()))</f>
        <v>0</v>
      </c>
      <c r="Q77" s="30">
        <f t="array" ref="Q77">IFERROR(INDEX('Mapping pannes'!$D$2:$D$16,MATCH(M77,'Mapping pannes'!$A$2:$A$16,0)),0)+IFERROR(INDEX('Mapping pannes'!$D$2:$D$16,MATCH(N77,'Mapping pannes'!$A$2:$A$16,0)),0)+IFERROR(INDEX('Mapping pannes'!$D$2:$D$16,MATCH(O77,'Mapping pannes'!$A$2:$A$16,0)),0)</f>
        <v>15</v>
      </c>
      <c r="R77" s="83">
        <f t="shared" si="0"/>
        <v>15</v>
      </c>
      <c r="S77" s="83">
        <f t="shared" si="1"/>
        <v>143.49456665783194</v>
      </c>
      <c r="T77" s="89">
        <f>IFERROR(VLOOKUP(E77,'Mapping pannes'!$G$2:$H$6,2,FALSE()),"")</f>
        <v>0.2</v>
      </c>
      <c r="U77" s="83">
        <f t="shared" si="2"/>
        <v>31.698913331566388</v>
      </c>
      <c r="V77" s="90">
        <f t="shared" si="7"/>
        <v>111.79565332626555</v>
      </c>
      <c r="W77" s="91" t="str">
        <f t="array" ref="W77">TRIM(IF(NOT(ISNUMBER(L77)),"Modele non cote. ","")&amp;IF(T77="","Grade non reconnu pour decote esthetique. ","")&amp;IFERROR(INDEX('Mapping pannes'!$E$2:$E$16,MATCH(M77,'Mapping pannes'!$A$2:$A$16,0))&amp;" ","")&amp;IFERROR(INDEX('Mapping pannes'!$E$2:$E$16,MATCH(N77,'Mapping pannes'!$A$2:$A$16,0))&amp;" ","")&amp;IFERROR(INDEX('Mapping pannes'!$E$2:$E$16,MATCH(O77,'Mapping pannes'!$A$2:$A$16,0))&amp;" ",""))</f>
        <v/>
      </c>
    </row>
    <row r="78" spans="1:23" ht="15.75" hidden="1" customHeight="1">
      <c r="A78" s="10" t="s">
        <v>565</v>
      </c>
      <c r="B78" s="10" t="s">
        <v>566</v>
      </c>
      <c r="C78" s="10" t="s">
        <v>36</v>
      </c>
      <c r="D78" s="10" t="s">
        <v>70</v>
      </c>
      <c r="E78" s="81" t="s">
        <v>91</v>
      </c>
      <c r="F78" s="10" t="s">
        <v>75</v>
      </c>
      <c r="G78" s="10" t="s">
        <v>78</v>
      </c>
      <c r="H78" s="10" t="s">
        <v>77</v>
      </c>
      <c r="I78" s="12" t="s">
        <v>56</v>
      </c>
      <c r="J78" s="12" t="s">
        <v>40</v>
      </c>
      <c r="K78" s="12" t="s">
        <v>57</v>
      </c>
      <c r="L78" s="83">
        <f>IF(SUMPRODUCT(('cotation préalable'!$C$5:$C$15=I78)*('cotation préalable'!$D$5:$D$15=J78)*('cotation préalable'!$E$5:$E$15=K78))=0,"Non cote",SUMPRODUCT(('cotation préalable'!$C$5:$C$15=I78)*('cotation préalable'!$D$5:$D$15=J78)*('cotation préalable'!$E$5:$E$15=K78)*'cotation préalable'!$H$5:$H$15)/SUMPRODUCT(('cotation préalable'!$C$5:$C$15=I78)*('cotation préalable'!$D$5:$D$15=J78)*('cotation préalable'!$E$5:$E$15=K78)))</f>
        <v>158.49456665783194</v>
      </c>
      <c r="M78" s="81" t="s">
        <v>172</v>
      </c>
      <c r="N78" s="81"/>
      <c r="O78" s="81"/>
      <c r="P78" s="10" t="b">
        <f t="array" ref="P78">OR(IFERROR(INDEX('Mapping pannes'!$C$2:$C$16,MATCH(M78,'Mapping pannes'!$A$2:$A$16,0)),FALSE()),IFERROR(INDEX('Mapping pannes'!$C$2:$C$16,MATCH(N78,'Mapping pannes'!$A$2:$A$16,0)),FALSE()),IFERROR(INDEX('Mapping pannes'!$C$2:$C$16,MATCH(O78,'Mapping pannes'!$A$2:$A$16,0)),FALSE()))</f>
        <v>0</v>
      </c>
      <c r="Q78" s="30">
        <f t="array" ref="Q78">IFERROR(INDEX('Mapping pannes'!$D$2:$D$16,MATCH(M78,'Mapping pannes'!$A$2:$A$16,0)),0)+IFERROR(INDEX('Mapping pannes'!$D$2:$D$16,MATCH(N78,'Mapping pannes'!$A$2:$A$16,0)),0)+IFERROR(INDEX('Mapping pannes'!$D$2:$D$16,MATCH(O78,'Mapping pannes'!$A$2:$A$16,0)),0)</f>
        <v>15</v>
      </c>
      <c r="R78" s="83">
        <f t="shared" si="0"/>
        <v>15</v>
      </c>
      <c r="S78" s="83">
        <f t="shared" si="1"/>
        <v>143.49456665783194</v>
      </c>
      <c r="T78" s="89">
        <f>IFERROR(VLOOKUP(E78,'Mapping pannes'!$G$2:$H$6,2,FALSE()),"")</f>
        <v>0.2</v>
      </c>
      <c r="U78" s="83">
        <f t="shared" si="2"/>
        <v>31.698913331566388</v>
      </c>
      <c r="V78" s="90">
        <f t="shared" si="7"/>
        <v>111.79565332626555</v>
      </c>
      <c r="W78" s="91" t="str">
        <f t="array" ref="W78">TRIM(IF(NOT(ISNUMBER(L78)),"Modele non cote. ","")&amp;IF(T78="","Grade non reconnu pour decote esthetique. ","")&amp;IFERROR(INDEX('Mapping pannes'!$E$2:$E$16,MATCH(M78,'Mapping pannes'!$A$2:$A$16,0))&amp;" ","")&amp;IFERROR(INDEX('Mapping pannes'!$E$2:$E$16,MATCH(N78,'Mapping pannes'!$A$2:$A$16,0))&amp;" ","")&amp;IFERROR(INDEX('Mapping pannes'!$E$2:$E$16,MATCH(O78,'Mapping pannes'!$A$2:$A$16,0))&amp;" ",""))</f>
        <v/>
      </c>
    </row>
    <row r="79" spans="1:23" ht="15.75" hidden="1" customHeight="1">
      <c r="A79" s="10" t="s">
        <v>569</v>
      </c>
      <c r="B79" s="10" t="s">
        <v>570</v>
      </c>
      <c r="C79" s="10" t="s">
        <v>36</v>
      </c>
      <c r="D79" s="10" t="s">
        <v>70</v>
      </c>
      <c r="E79" s="81" t="s">
        <v>76</v>
      </c>
      <c r="F79" s="10" t="s">
        <v>75</v>
      </c>
      <c r="G79" s="10" t="s">
        <v>78</v>
      </c>
      <c r="H79" s="10" t="s">
        <v>77</v>
      </c>
      <c r="I79" s="12" t="s">
        <v>56</v>
      </c>
      <c r="J79" s="12" t="s">
        <v>40</v>
      </c>
      <c r="K79" s="12" t="s">
        <v>57</v>
      </c>
      <c r="L79" s="83">
        <f>IF(SUMPRODUCT(('cotation préalable'!$C$5:$C$15=I79)*('cotation préalable'!$D$5:$D$15=J79)*('cotation préalable'!$E$5:$E$15=K79))=0,"Non cote",SUMPRODUCT(('cotation préalable'!$C$5:$C$15=I79)*('cotation préalable'!$D$5:$D$15=J79)*('cotation préalable'!$E$5:$E$15=K79)*'cotation préalable'!$H$5:$H$15)/SUMPRODUCT(('cotation préalable'!$C$5:$C$15=I79)*('cotation préalable'!$D$5:$D$15=J79)*('cotation préalable'!$E$5:$E$15=K79)))</f>
        <v>158.49456665783194</v>
      </c>
      <c r="M79" s="81" t="s">
        <v>172</v>
      </c>
      <c r="N79" s="81" t="s">
        <v>53</v>
      </c>
      <c r="O79" s="81"/>
      <c r="P79" s="10" t="b">
        <f t="array" ref="P79">OR(IFERROR(INDEX('Mapping pannes'!$C$2:$C$16,MATCH(M79,'Mapping pannes'!$A$2:$A$16,0)),FALSE()),IFERROR(INDEX('Mapping pannes'!$C$2:$C$16,MATCH(N79,'Mapping pannes'!$A$2:$A$16,0)),FALSE()),IFERROR(INDEX('Mapping pannes'!$C$2:$C$16,MATCH(O79,'Mapping pannes'!$A$2:$A$16,0)),FALSE()))</f>
        <v>0</v>
      </c>
      <c r="Q79" s="30">
        <f t="array" ref="Q79">IFERROR(INDEX('Mapping pannes'!$D$2:$D$16,MATCH(M79,'Mapping pannes'!$A$2:$A$16,0)),0)+IFERROR(INDEX('Mapping pannes'!$D$2:$D$16,MATCH(N79,'Mapping pannes'!$A$2:$A$16,0)),0)+IFERROR(INDEX('Mapping pannes'!$D$2:$D$16,MATCH(O79,'Mapping pannes'!$A$2:$A$16,0)),0)</f>
        <v>45</v>
      </c>
      <c r="R79" s="83">
        <f t="shared" si="0"/>
        <v>45</v>
      </c>
      <c r="S79" s="83">
        <f t="shared" si="1"/>
        <v>113.49456665783194</v>
      </c>
      <c r="T79" s="89">
        <f>IFERROR(VLOOKUP(E79,'Mapping pannes'!$G$2:$H$6,2,FALSE()),"")</f>
        <v>0</v>
      </c>
      <c r="U79" s="83">
        <f t="shared" si="2"/>
        <v>0</v>
      </c>
      <c r="V79" s="90">
        <f t="shared" si="7"/>
        <v>113.49456665783194</v>
      </c>
      <c r="W79" s="91"/>
    </row>
    <row r="80" spans="1:23" ht="15.75" hidden="1" customHeight="1">
      <c r="A80" s="10" t="s">
        <v>582</v>
      </c>
      <c r="B80" s="10" t="s">
        <v>583</v>
      </c>
      <c r="C80" s="10" t="s">
        <v>36</v>
      </c>
      <c r="D80" s="10" t="s">
        <v>70</v>
      </c>
      <c r="E80" s="81" t="s">
        <v>112</v>
      </c>
      <c r="F80" s="10" t="s">
        <v>75</v>
      </c>
      <c r="G80" s="10" t="s">
        <v>78</v>
      </c>
      <c r="H80" s="10" t="s">
        <v>77</v>
      </c>
      <c r="I80" s="12" t="s">
        <v>56</v>
      </c>
      <c r="J80" s="12" t="s">
        <v>40</v>
      </c>
      <c r="K80" s="12" t="s">
        <v>57</v>
      </c>
      <c r="L80" s="83">
        <f>IF(SUMPRODUCT(('cotation préalable'!$C$5:$C$15=I80)*('cotation préalable'!$D$5:$D$15=J80)*('cotation préalable'!$E$5:$E$15=K80))=0,"Non cote",SUMPRODUCT(('cotation préalable'!$C$5:$C$15=I80)*('cotation préalable'!$D$5:$D$15=J80)*('cotation préalable'!$E$5:$E$15=K80)*'cotation préalable'!$H$5:$H$15)/SUMPRODUCT(('cotation préalable'!$C$5:$C$15=I80)*('cotation préalable'!$D$5:$D$15=J80)*('cotation préalable'!$E$5:$E$15=K80)))</f>
        <v>158.49456665783194</v>
      </c>
      <c r="M80" s="81" t="s">
        <v>172</v>
      </c>
      <c r="N80" s="81" t="s">
        <v>53</v>
      </c>
      <c r="O80" s="81"/>
      <c r="P80" s="10" t="b">
        <f t="array" ref="P80">OR(IFERROR(INDEX('Mapping pannes'!$C$2:$C$16,MATCH(M80,'Mapping pannes'!$A$2:$A$16,0)),FALSE()),IFERROR(INDEX('Mapping pannes'!$C$2:$C$16,MATCH(N80,'Mapping pannes'!$A$2:$A$16,0)),FALSE()),IFERROR(INDEX('Mapping pannes'!$C$2:$C$16,MATCH(O80,'Mapping pannes'!$A$2:$A$16,0)),FALSE()))</f>
        <v>0</v>
      </c>
      <c r="Q80" s="30">
        <f t="array" ref="Q80">IFERROR(INDEX('Mapping pannes'!$D$2:$D$16,MATCH(M80,'Mapping pannes'!$A$2:$A$16,0)),0)+IFERROR(INDEX('Mapping pannes'!$D$2:$D$16,MATCH(N80,'Mapping pannes'!$A$2:$A$16,0)),0)+IFERROR(INDEX('Mapping pannes'!$D$2:$D$16,MATCH(O80,'Mapping pannes'!$A$2:$A$16,0)),0)</f>
        <v>45</v>
      </c>
      <c r="R80" s="83">
        <f t="shared" si="0"/>
        <v>45</v>
      </c>
      <c r="S80" s="83">
        <f t="shared" si="1"/>
        <v>113.49456665783194</v>
      </c>
      <c r="T80" s="89">
        <f>IFERROR(VLOOKUP(E80,'Mapping pannes'!$G$2:$H$6,2,FALSE()),"")</f>
        <v>0.4</v>
      </c>
      <c r="U80" s="83">
        <f t="shared" si="2"/>
        <v>63.397826663132776</v>
      </c>
      <c r="V80" s="90">
        <f t="shared" si="7"/>
        <v>50.096739994699163</v>
      </c>
      <c r="W80" s="91"/>
    </row>
    <row r="81" spans="1:26" ht="15.75" hidden="1" customHeight="1">
      <c r="A81" s="10" t="s">
        <v>584</v>
      </c>
      <c r="B81" s="10" t="s">
        <v>585</v>
      </c>
      <c r="C81" s="10" t="s">
        <v>36</v>
      </c>
      <c r="D81" s="10" t="s">
        <v>70</v>
      </c>
      <c r="E81" s="81" t="s">
        <v>76</v>
      </c>
      <c r="F81" s="10" t="s">
        <v>75</v>
      </c>
      <c r="G81" s="10" t="s">
        <v>78</v>
      </c>
      <c r="H81" s="10" t="s">
        <v>77</v>
      </c>
      <c r="I81" s="12" t="s">
        <v>56</v>
      </c>
      <c r="J81" s="12" t="s">
        <v>40</v>
      </c>
      <c r="K81" s="12" t="s">
        <v>57</v>
      </c>
      <c r="L81" s="83">
        <f>IF(SUMPRODUCT(('cotation préalable'!$C$5:$C$15=I81)*('cotation préalable'!$D$5:$D$15=J81)*('cotation préalable'!$E$5:$E$15=K81))=0,"Non cote",SUMPRODUCT(('cotation préalable'!$C$5:$C$15=I81)*('cotation préalable'!$D$5:$D$15=J81)*('cotation préalable'!$E$5:$E$15=K81)*'cotation préalable'!$H$5:$H$15)/SUMPRODUCT(('cotation préalable'!$C$5:$C$15=I81)*('cotation préalable'!$D$5:$D$15=J81)*('cotation préalable'!$E$5:$E$15=K81)))</f>
        <v>158.49456665783194</v>
      </c>
      <c r="M81" s="81" t="s">
        <v>172</v>
      </c>
      <c r="N81" s="81" t="s">
        <v>177</v>
      </c>
      <c r="O81" s="81"/>
      <c r="P81" s="10" t="b">
        <f t="array" ref="P81">OR(IFERROR(INDEX('Mapping pannes'!$C$2:$C$16,MATCH(M81,'Mapping pannes'!$A$2:$A$16,0)),FALSE()),IFERROR(INDEX('Mapping pannes'!$C$2:$C$16,MATCH(N81,'Mapping pannes'!$A$2:$A$16,0)),FALSE()),IFERROR(INDEX('Mapping pannes'!$C$2:$C$16,MATCH(O81,'Mapping pannes'!$A$2:$A$16,0)),FALSE()))</f>
        <v>0</v>
      </c>
      <c r="Q81" s="30">
        <f t="array" ref="Q81">IFERROR(INDEX('Mapping pannes'!$D$2:$D$16,MATCH(M81,'Mapping pannes'!$A$2:$A$16,0)),0)+IFERROR(INDEX('Mapping pannes'!$D$2:$D$16,MATCH(N81,'Mapping pannes'!$A$2:$A$16,0)),0)+IFERROR(INDEX('Mapping pannes'!$D$2:$D$16,MATCH(O81,'Mapping pannes'!$A$2:$A$16,0)),0)</f>
        <v>45</v>
      </c>
      <c r="R81" s="83">
        <f t="shared" si="0"/>
        <v>45</v>
      </c>
      <c r="S81" s="83">
        <f t="shared" si="1"/>
        <v>113.49456665783194</v>
      </c>
      <c r="T81" s="89">
        <f>IFERROR(VLOOKUP(E81,'Mapping pannes'!$G$2:$H$6,2,FALSE()),"")</f>
        <v>0</v>
      </c>
      <c r="U81" s="83">
        <f t="shared" si="2"/>
        <v>0</v>
      </c>
      <c r="V81" s="90">
        <f t="shared" si="7"/>
        <v>113.49456665783194</v>
      </c>
      <c r="W81" s="91" t="str">
        <f t="array" ref="W81">TRIM(IF(NOT(ISNUMBER(L81)),"Modele non cote. ","")&amp;IF(T81="","Grade non reconnu pour decote esthetique. ","")&amp;IFERROR(INDEX('Mapping pannes'!$E$2:$E$16,MATCH(M81,'Mapping pannes'!$A$2:$A$16,0))&amp;" ","")&amp;IFERROR(INDEX('Mapping pannes'!$E$2:$E$16,MATCH(N81,'Mapping pannes'!$A$2:$A$16,0))&amp;" ","")&amp;IFERROR(INDEX('Mapping pannes'!$E$2:$E$16,MATCH(O81,'Mapping pannes'!$A$2:$A$16,0))&amp;" ",""))</f>
        <v/>
      </c>
    </row>
    <row r="82" spans="1:26" ht="15.75" hidden="1" customHeight="1">
      <c r="A82" s="10" t="s">
        <v>590</v>
      </c>
      <c r="B82" s="10" t="s">
        <v>591</v>
      </c>
      <c r="C82" s="10" t="s">
        <v>36</v>
      </c>
      <c r="D82" s="10" t="s">
        <v>70</v>
      </c>
      <c r="E82" s="81" t="s">
        <v>76</v>
      </c>
      <c r="F82" s="10" t="s">
        <v>75</v>
      </c>
      <c r="G82" s="10" t="s">
        <v>78</v>
      </c>
      <c r="H82" s="10" t="s">
        <v>77</v>
      </c>
      <c r="I82" s="12" t="s">
        <v>56</v>
      </c>
      <c r="J82" s="12" t="s">
        <v>40</v>
      </c>
      <c r="K82" s="12" t="s">
        <v>57</v>
      </c>
      <c r="L82" s="83">
        <f>IF(SUMPRODUCT(('cotation préalable'!$C$5:$C$15=I82)*('cotation préalable'!$D$5:$D$15=J82)*('cotation préalable'!$E$5:$E$15=K82))=0,"Non cote",SUMPRODUCT(('cotation préalable'!$C$5:$C$15=I82)*('cotation préalable'!$D$5:$D$15=J82)*('cotation préalable'!$E$5:$E$15=K82)*'cotation préalable'!$H$5:$H$15)/SUMPRODUCT(('cotation préalable'!$C$5:$C$15=I82)*('cotation préalable'!$D$5:$D$15=J82)*('cotation préalable'!$E$5:$E$15=K82)))</f>
        <v>158.49456665783194</v>
      </c>
      <c r="M82" s="81" t="s">
        <v>177</v>
      </c>
      <c r="N82" s="81"/>
      <c r="O82" s="81"/>
      <c r="P82" s="10" t="b">
        <f t="array" ref="P82">OR(IFERROR(INDEX('Mapping pannes'!$C$2:$C$16,MATCH(M82,'Mapping pannes'!$A$2:$A$16,0)),FALSE()),IFERROR(INDEX('Mapping pannes'!$C$2:$C$16,MATCH(N82,'Mapping pannes'!$A$2:$A$16,0)),FALSE()),IFERROR(INDEX('Mapping pannes'!$C$2:$C$16,MATCH(O82,'Mapping pannes'!$A$2:$A$16,0)),FALSE()))</f>
        <v>0</v>
      </c>
      <c r="Q82" s="30">
        <f t="array" ref="Q82">IFERROR(INDEX('Mapping pannes'!$D$2:$D$16,MATCH(M82,'Mapping pannes'!$A$2:$A$16,0)),0)+IFERROR(INDEX('Mapping pannes'!$D$2:$D$16,MATCH(N82,'Mapping pannes'!$A$2:$A$16,0)),0)+IFERROR(INDEX('Mapping pannes'!$D$2:$D$16,MATCH(O82,'Mapping pannes'!$A$2:$A$16,0)),0)</f>
        <v>30</v>
      </c>
      <c r="R82" s="83">
        <f t="shared" si="0"/>
        <v>30</v>
      </c>
      <c r="S82" s="83">
        <f t="shared" si="1"/>
        <v>128.49456665783194</v>
      </c>
      <c r="T82" s="89">
        <f>IFERROR(VLOOKUP(E82,'Mapping pannes'!$G$2:$H$6,2,FALSE()),"")</f>
        <v>0</v>
      </c>
      <c r="U82" s="83">
        <f t="shared" si="2"/>
        <v>0</v>
      </c>
      <c r="V82" s="90">
        <f t="shared" si="7"/>
        <v>128.49456665783194</v>
      </c>
      <c r="W82" s="91" t="str">
        <f t="array" ref="W82">TRIM(IF(NOT(ISNUMBER(L82)),"Modele non cote. ","")&amp;IF(T82="","Grade non reconnu pour decote esthetique. ","")&amp;IFERROR(INDEX('Mapping pannes'!$E$2:$E$16,MATCH(M82,'Mapping pannes'!$A$2:$A$16,0))&amp;" ","")&amp;IFERROR(INDEX('Mapping pannes'!$E$2:$E$16,MATCH(N82,'Mapping pannes'!$A$2:$A$16,0))&amp;" ","")&amp;IFERROR(INDEX('Mapping pannes'!$E$2:$E$16,MATCH(O82,'Mapping pannes'!$A$2:$A$16,0))&amp;" ",""))</f>
        <v/>
      </c>
    </row>
    <row r="83" spans="1:26" ht="15.75" hidden="1" customHeight="1">
      <c r="A83" s="10" t="s">
        <v>594</v>
      </c>
      <c r="B83" s="10" t="s">
        <v>595</v>
      </c>
      <c r="C83" s="10" t="s">
        <v>36</v>
      </c>
      <c r="D83" s="10" t="s">
        <v>70</v>
      </c>
      <c r="E83" s="81" t="s">
        <v>91</v>
      </c>
      <c r="F83" s="10" t="s">
        <v>75</v>
      </c>
      <c r="G83" s="10" t="s">
        <v>78</v>
      </c>
      <c r="H83" s="10" t="s">
        <v>77</v>
      </c>
      <c r="I83" s="12" t="s">
        <v>56</v>
      </c>
      <c r="J83" s="12" t="s">
        <v>40</v>
      </c>
      <c r="K83" s="12" t="s">
        <v>57</v>
      </c>
      <c r="L83" s="83">
        <f>IF(SUMPRODUCT(('cotation préalable'!$C$5:$C$15=I83)*('cotation préalable'!$D$5:$D$15=J83)*('cotation préalable'!$E$5:$E$15=K83))=0,"Non cote",SUMPRODUCT(('cotation préalable'!$C$5:$C$15=I83)*('cotation préalable'!$D$5:$D$15=J83)*('cotation préalable'!$E$5:$E$15=K83)*'cotation préalable'!$H$5:$H$15)/SUMPRODUCT(('cotation préalable'!$C$5:$C$15=I83)*('cotation préalable'!$D$5:$D$15=J83)*('cotation préalable'!$E$5:$E$15=K83)))</f>
        <v>158.49456665783194</v>
      </c>
      <c r="M83" s="81" t="s">
        <v>177</v>
      </c>
      <c r="N83" s="81"/>
      <c r="O83" s="81"/>
      <c r="P83" s="10" t="b">
        <f t="array" ref="P83">OR(IFERROR(INDEX('Mapping pannes'!$C$2:$C$16,MATCH(M83,'Mapping pannes'!$A$2:$A$16,0)),FALSE()),IFERROR(INDEX('Mapping pannes'!$C$2:$C$16,MATCH(N83,'Mapping pannes'!$A$2:$A$16,0)),FALSE()),IFERROR(INDEX('Mapping pannes'!$C$2:$C$16,MATCH(O83,'Mapping pannes'!$A$2:$A$16,0)),FALSE()))</f>
        <v>0</v>
      </c>
      <c r="Q83" s="30">
        <f t="array" ref="Q83">IFERROR(INDEX('Mapping pannes'!$D$2:$D$16,MATCH(M83,'Mapping pannes'!$A$2:$A$16,0)),0)+IFERROR(INDEX('Mapping pannes'!$D$2:$D$16,MATCH(N83,'Mapping pannes'!$A$2:$A$16,0)),0)+IFERROR(INDEX('Mapping pannes'!$D$2:$D$16,MATCH(O83,'Mapping pannes'!$A$2:$A$16,0)),0)</f>
        <v>30</v>
      </c>
      <c r="R83" s="83">
        <f t="shared" si="0"/>
        <v>30</v>
      </c>
      <c r="S83" s="83">
        <f t="shared" si="1"/>
        <v>128.49456665783194</v>
      </c>
      <c r="T83" s="89">
        <f>IFERROR(VLOOKUP(E83,'Mapping pannes'!$G$2:$H$6,2,FALSE()),"")</f>
        <v>0.2</v>
      </c>
      <c r="U83" s="83">
        <f t="shared" si="2"/>
        <v>31.698913331566388</v>
      </c>
      <c r="V83" s="90">
        <f t="shared" si="7"/>
        <v>96.795653326265551</v>
      </c>
      <c r="W83" s="91" t="str">
        <f t="array" ref="W83">TRIM(IF(NOT(ISNUMBER(L83)),"Modele non cote. ","")&amp;IF(T83="","Grade non reconnu pour decote esthetique. ","")&amp;IFERROR(INDEX('Mapping pannes'!$E$2:$E$16,MATCH(M83,'Mapping pannes'!$A$2:$A$16,0))&amp;" ","")&amp;IFERROR(INDEX('Mapping pannes'!$E$2:$E$16,MATCH(N83,'Mapping pannes'!$A$2:$A$16,0))&amp;" ","")&amp;IFERROR(INDEX('Mapping pannes'!$E$2:$E$16,MATCH(O83,'Mapping pannes'!$A$2:$A$16,0))&amp;" ",""))</f>
        <v/>
      </c>
    </row>
    <row r="84" spans="1:26" ht="15.75" customHeight="1">
      <c r="A84" s="92" t="s">
        <v>455</v>
      </c>
      <c r="B84" s="92" t="s">
        <v>456</v>
      </c>
      <c r="C84" s="92" t="s">
        <v>36</v>
      </c>
      <c r="D84" s="92" t="s">
        <v>70</v>
      </c>
      <c r="E84" s="93" t="s">
        <v>76</v>
      </c>
      <c r="F84" s="92" t="s">
        <v>75</v>
      </c>
      <c r="G84" s="92" t="s">
        <v>78</v>
      </c>
      <c r="H84" s="92" t="s">
        <v>77</v>
      </c>
      <c r="I84" s="94" t="s">
        <v>56</v>
      </c>
      <c r="J84" s="94" t="s">
        <v>40</v>
      </c>
      <c r="K84" s="94" t="s">
        <v>57</v>
      </c>
      <c r="L84" s="95">
        <f>IF(SUMPRODUCT(('cotation préalable'!$C$5:$C$15=I84)*('cotation préalable'!$D$5:$D$15=J84)*('cotation préalable'!$E$5:$E$15=K84))=0,"Non cote",SUMPRODUCT(('cotation préalable'!$C$5:$C$15=I84)*('cotation préalable'!$D$5:$D$15=J84)*('cotation préalable'!$E$5:$E$15=K84)*'cotation préalable'!$H$5:$H$15)/SUMPRODUCT(('cotation préalable'!$C$5:$C$15=I84)*('cotation préalable'!$D$5:$D$15=J84)*('cotation préalable'!$E$5:$E$15=K84)))</f>
        <v>158.49456665783194</v>
      </c>
      <c r="M84" s="93"/>
      <c r="N84" s="93"/>
      <c r="O84" s="93"/>
      <c r="P84" s="10" t="b">
        <f t="array" ref="P84">OR(IFERROR(INDEX('Mapping pannes'!$C$2:$C$16,MATCH(M84,'Mapping pannes'!$A$2:$A$16,0)),FALSE()),IFERROR(INDEX('Mapping pannes'!$C$2:$C$16,MATCH(N84,'Mapping pannes'!$A$2:$A$16,0)),FALSE()),IFERROR(INDEX('Mapping pannes'!$C$2:$C$16,MATCH(O84,'Mapping pannes'!$A$2:$A$16,0)),FALSE()))</f>
        <v>0</v>
      </c>
      <c r="Q84" s="96">
        <f t="array" ref="Q84">IFERROR(INDEX('Mapping pannes'!$D$2:$D$16,MATCH(M84,'Mapping pannes'!$A$2:$A$16,0)),0)+IFERROR(INDEX('Mapping pannes'!$D$2:$D$16,MATCH(N84,'Mapping pannes'!$A$2:$A$16,0)),0)+IFERROR(INDEX('Mapping pannes'!$D$2:$D$16,MATCH(O84,'Mapping pannes'!$A$2:$A$16,0)),0)</f>
        <v>0</v>
      </c>
      <c r="R84" s="95">
        <f t="shared" si="0"/>
        <v>0</v>
      </c>
      <c r="S84" s="95">
        <f t="shared" si="1"/>
        <v>158.49456665783194</v>
      </c>
      <c r="T84" s="97">
        <f>IFERROR(VLOOKUP(E84,'Mapping pannes'!$G$2:$H$6,2,FALSE()),"")</f>
        <v>0</v>
      </c>
      <c r="U84" s="95">
        <f t="shared" si="2"/>
        <v>0</v>
      </c>
      <c r="V84" s="98">
        <f t="shared" si="7"/>
        <v>158.49456665783194</v>
      </c>
      <c r="W84" s="91" t="str">
        <f t="array" ref="W84">TRIM(IF(NOT(ISNUMBER(L84)),"Modele non cote. ","")&amp;IF(T84="","Grade non reconnu pour decote esthetique. ","")&amp;IFERROR(INDEX('Mapping pannes'!$E$2:$E$16,MATCH(M84,'Mapping pannes'!$A$2:$A$16,0))&amp;" ","")&amp;IFERROR(INDEX('Mapping pannes'!$E$2:$E$16,MATCH(N84,'Mapping pannes'!$A$2:$A$16,0))&amp;" ","")&amp;IFERROR(INDEX('Mapping pannes'!$E$2:$E$16,MATCH(O84,'Mapping pannes'!$A$2:$A$16,0))&amp;" ",""))</f>
        <v/>
      </c>
      <c r="X84" s="99"/>
      <c r="Y84" s="99"/>
      <c r="Z84" s="99"/>
    </row>
    <row r="85" spans="1:26" ht="15.75" customHeight="1">
      <c r="A85" s="92" t="s">
        <v>605</v>
      </c>
      <c r="B85" s="92" t="s">
        <v>606</v>
      </c>
      <c r="C85" s="92" t="s">
        <v>36</v>
      </c>
      <c r="D85" s="92" t="s">
        <v>70</v>
      </c>
      <c r="E85" s="93" t="s">
        <v>52</v>
      </c>
      <c r="F85" s="92" t="s">
        <v>75</v>
      </c>
      <c r="G85" s="92" t="s">
        <v>78</v>
      </c>
      <c r="H85" s="92" t="s">
        <v>77</v>
      </c>
      <c r="I85" s="94" t="s">
        <v>56</v>
      </c>
      <c r="J85" s="94" t="s">
        <v>40</v>
      </c>
      <c r="K85" s="94" t="s">
        <v>57</v>
      </c>
      <c r="L85" s="95">
        <f>IF(SUMPRODUCT(('cotation préalable'!$C$5:$C$15=I85)*('cotation préalable'!$D$5:$D$15=J85)*('cotation préalable'!$E$5:$E$15=K85))=0,"Non cote",SUMPRODUCT(('cotation préalable'!$C$5:$C$15=I85)*('cotation préalable'!$D$5:$D$15=J85)*('cotation préalable'!$E$5:$E$15=K85)*'cotation préalable'!$H$5:$H$15)/SUMPRODUCT(('cotation préalable'!$C$5:$C$15=I85)*('cotation préalable'!$D$5:$D$15=J85)*('cotation préalable'!$E$5:$E$15=K85)))</f>
        <v>158.49456665783194</v>
      </c>
      <c r="M85" s="93"/>
      <c r="N85" s="93"/>
      <c r="O85" s="93"/>
      <c r="P85" s="10" t="b">
        <f t="array" ref="P85">OR(IFERROR(INDEX('Mapping pannes'!$C$2:$C$16,MATCH(M85,'Mapping pannes'!$A$2:$A$16,0)),FALSE()),IFERROR(INDEX('Mapping pannes'!$C$2:$C$16,MATCH(N85,'Mapping pannes'!$A$2:$A$16,0)),FALSE()),IFERROR(INDEX('Mapping pannes'!$C$2:$C$16,MATCH(O85,'Mapping pannes'!$A$2:$A$16,0)),FALSE()))</f>
        <v>0</v>
      </c>
      <c r="Q85" s="96">
        <f t="array" ref="Q85">IFERROR(INDEX('Mapping pannes'!$D$2:$D$16,MATCH(M85,'Mapping pannes'!$A$2:$A$16,0)),0)+IFERROR(INDEX('Mapping pannes'!$D$2:$D$16,MATCH(N85,'Mapping pannes'!$A$2:$A$16,0)),0)+IFERROR(INDEX('Mapping pannes'!$D$2:$D$16,MATCH(O85,'Mapping pannes'!$A$2:$A$16,0)),0)</f>
        <v>0</v>
      </c>
      <c r="R85" s="95">
        <f t="shared" si="0"/>
        <v>0</v>
      </c>
      <c r="S85" s="95">
        <f t="shared" si="1"/>
        <v>158.49456665783194</v>
      </c>
      <c r="T85" s="97">
        <f>IFERROR(VLOOKUP(E85,'Mapping pannes'!$G$2:$H$6,2,FALSE()),"")</f>
        <v>0</v>
      </c>
      <c r="U85" s="95">
        <f t="shared" si="2"/>
        <v>0</v>
      </c>
      <c r="V85" s="98">
        <f t="shared" si="7"/>
        <v>158.49456665783194</v>
      </c>
      <c r="W85" s="91" t="str">
        <f t="array" ref="W85">TRIM(IF(NOT(ISNUMBER(L85)),"Modele non cote. ","")&amp;IF(T85="","Grade non reconnu pour decote esthetique. ","")&amp;IFERROR(INDEX('Mapping pannes'!$E$2:$E$16,MATCH(M85,'Mapping pannes'!$A$2:$A$16,0))&amp;" ","")&amp;IFERROR(INDEX('Mapping pannes'!$E$2:$E$16,MATCH(N85,'Mapping pannes'!$A$2:$A$16,0))&amp;" ","")&amp;IFERROR(INDEX('Mapping pannes'!$E$2:$E$16,MATCH(O85,'Mapping pannes'!$A$2:$A$16,0))&amp;" ",""))</f>
        <v/>
      </c>
      <c r="X85" s="99"/>
      <c r="Y85" s="99"/>
      <c r="Z85" s="99"/>
    </row>
    <row r="86" spans="1:26" ht="15.75" customHeight="1">
      <c r="A86" s="92" t="s">
        <v>459</v>
      </c>
      <c r="B86" s="92" t="s">
        <v>460</v>
      </c>
      <c r="C86" s="92" t="s">
        <v>36</v>
      </c>
      <c r="D86" s="92" t="s">
        <v>70</v>
      </c>
      <c r="E86" s="93" t="s">
        <v>76</v>
      </c>
      <c r="F86" s="92" t="s">
        <v>75</v>
      </c>
      <c r="G86" s="92" t="s">
        <v>78</v>
      </c>
      <c r="H86" s="92" t="s">
        <v>77</v>
      </c>
      <c r="I86" s="94" t="s">
        <v>56</v>
      </c>
      <c r="J86" s="94" t="s">
        <v>40</v>
      </c>
      <c r="K86" s="94" t="s">
        <v>57</v>
      </c>
      <c r="L86" s="95">
        <f>IF(SUMPRODUCT(('cotation préalable'!$C$5:$C$15=I86)*('cotation préalable'!$D$5:$D$15=J86)*('cotation préalable'!$E$5:$E$15=K86))=0,"Non cote",SUMPRODUCT(('cotation préalable'!$C$5:$C$15=I86)*('cotation préalable'!$D$5:$D$15=J86)*('cotation préalable'!$E$5:$E$15=K86)*'cotation préalable'!$H$5:$H$15)/SUMPRODUCT(('cotation préalable'!$C$5:$C$15=I86)*('cotation préalable'!$D$5:$D$15=J86)*('cotation préalable'!$E$5:$E$15=K86)))</f>
        <v>158.49456665783194</v>
      </c>
      <c r="M86" s="93"/>
      <c r="N86" s="93"/>
      <c r="O86" s="93"/>
      <c r="P86" s="10" t="b">
        <f t="array" ref="P86">OR(IFERROR(INDEX('Mapping pannes'!$C$2:$C$16,MATCH(M86,'Mapping pannes'!$A$2:$A$16,0)),FALSE()),IFERROR(INDEX('Mapping pannes'!$C$2:$C$16,MATCH(N86,'Mapping pannes'!$A$2:$A$16,0)),FALSE()),IFERROR(INDEX('Mapping pannes'!$C$2:$C$16,MATCH(O86,'Mapping pannes'!$A$2:$A$16,0)),FALSE()))</f>
        <v>0</v>
      </c>
      <c r="Q86" s="96">
        <f t="array" ref="Q86">IFERROR(INDEX('Mapping pannes'!$D$2:$D$16,MATCH(M86,'Mapping pannes'!$A$2:$A$16,0)),0)+IFERROR(INDEX('Mapping pannes'!$D$2:$D$16,MATCH(N86,'Mapping pannes'!$A$2:$A$16,0)),0)+IFERROR(INDEX('Mapping pannes'!$D$2:$D$16,MATCH(O86,'Mapping pannes'!$A$2:$A$16,0)),0)</f>
        <v>0</v>
      </c>
      <c r="R86" s="95">
        <f t="shared" si="0"/>
        <v>0</v>
      </c>
      <c r="S86" s="95">
        <f t="shared" si="1"/>
        <v>158.49456665783194</v>
      </c>
      <c r="T86" s="97">
        <f>IFERROR(VLOOKUP(E86,'Mapping pannes'!$G$2:$H$6,2,FALSE()),"")</f>
        <v>0</v>
      </c>
      <c r="U86" s="95">
        <f t="shared" si="2"/>
        <v>0</v>
      </c>
      <c r="V86" s="98">
        <f t="shared" si="7"/>
        <v>158.49456665783194</v>
      </c>
      <c r="W86" s="91" t="str">
        <f t="array" ref="W86">TRIM(IF(NOT(ISNUMBER(L86)),"Modele non cote. ","")&amp;IF(T86="","Grade non reconnu pour decote esthetique. ","")&amp;IFERROR(INDEX('Mapping pannes'!$E$2:$E$16,MATCH(M86,'Mapping pannes'!$A$2:$A$16,0))&amp;" ","")&amp;IFERROR(INDEX('Mapping pannes'!$E$2:$E$16,MATCH(N86,'Mapping pannes'!$A$2:$A$16,0))&amp;" ","")&amp;IFERROR(INDEX('Mapping pannes'!$E$2:$E$16,MATCH(O86,'Mapping pannes'!$A$2:$A$16,0))&amp;" ",""))</f>
        <v/>
      </c>
      <c r="X86" s="99"/>
      <c r="Y86" s="99"/>
      <c r="Z86" s="99"/>
    </row>
    <row r="87" spans="1:26" ht="15.75" customHeight="1">
      <c r="A87" s="92" t="s">
        <v>607</v>
      </c>
      <c r="B87" s="92" t="s">
        <v>608</v>
      </c>
      <c r="C87" s="92" t="s">
        <v>36</v>
      </c>
      <c r="D87" s="92" t="s">
        <v>70</v>
      </c>
      <c r="E87" s="93" t="s">
        <v>76</v>
      </c>
      <c r="F87" s="92" t="s">
        <v>75</v>
      </c>
      <c r="G87" s="92" t="s">
        <v>78</v>
      </c>
      <c r="H87" s="92" t="s">
        <v>77</v>
      </c>
      <c r="I87" s="94" t="s">
        <v>56</v>
      </c>
      <c r="J87" s="94" t="s">
        <v>40</v>
      </c>
      <c r="K87" s="94" t="s">
        <v>57</v>
      </c>
      <c r="L87" s="95">
        <f>IF(SUMPRODUCT(('cotation préalable'!$C$5:$C$15=I87)*('cotation préalable'!$D$5:$D$15=J87)*('cotation préalable'!$E$5:$E$15=K87))=0,"Non cote",SUMPRODUCT(('cotation préalable'!$C$5:$C$15=I87)*('cotation préalable'!$D$5:$D$15=J87)*('cotation préalable'!$E$5:$E$15=K87)*'cotation préalable'!$H$5:$H$15)/SUMPRODUCT(('cotation préalable'!$C$5:$C$15=I87)*('cotation préalable'!$D$5:$D$15=J87)*('cotation préalable'!$E$5:$E$15=K87)))</f>
        <v>158.49456665783194</v>
      </c>
      <c r="M87" s="93"/>
      <c r="N87" s="93"/>
      <c r="O87" s="93"/>
      <c r="P87" s="10" t="b">
        <f t="array" ref="P87">OR(IFERROR(INDEX('Mapping pannes'!$C$2:$C$16,MATCH(M87,'Mapping pannes'!$A$2:$A$16,0)),FALSE()),IFERROR(INDEX('Mapping pannes'!$C$2:$C$16,MATCH(N87,'Mapping pannes'!$A$2:$A$16,0)),FALSE()),IFERROR(INDEX('Mapping pannes'!$C$2:$C$16,MATCH(O87,'Mapping pannes'!$A$2:$A$16,0)),FALSE()))</f>
        <v>0</v>
      </c>
      <c r="Q87" s="96">
        <f t="array" ref="Q87">IFERROR(INDEX('Mapping pannes'!$D$2:$D$16,MATCH(M87,'Mapping pannes'!$A$2:$A$16,0)),0)+IFERROR(INDEX('Mapping pannes'!$D$2:$D$16,MATCH(N87,'Mapping pannes'!$A$2:$A$16,0)),0)+IFERROR(INDEX('Mapping pannes'!$D$2:$D$16,MATCH(O87,'Mapping pannes'!$A$2:$A$16,0)),0)</f>
        <v>0</v>
      </c>
      <c r="R87" s="95">
        <f t="shared" si="0"/>
        <v>0</v>
      </c>
      <c r="S87" s="95">
        <f t="shared" si="1"/>
        <v>158.49456665783194</v>
      </c>
      <c r="T87" s="97">
        <f>IFERROR(VLOOKUP(E87,'Mapping pannes'!$G$2:$H$6,2,FALSE()),"")</f>
        <v>0</v>
      </c>
      <c r="U87" s="95">
        <f t="shared" si="2"/>
        <v>0</v>
      </c>
      <c r="V87" s="98">
        <f t="shared" si="7"/>
        <v>158.49456665783194</v>
      </c>
      <c r="W87" s="91" t="str">
        <f t="array" ref="W87">TRIM(IF(NOT(ISNUMBER(L87)),"Modele non cote. ","")&amp;IF(T87="","Grade non reconnu pour decote esthetique. ","")&amp;IFERROR(INDEX('Mapping pannes'!$E$2:$E$16,MATCH(M87,'Mapping pannes'!$A$2:$A$16,0))&amp;" ","")&amp;IFERROR(INDEX('Mapping pannes'!$E$2:$E$16,MATCH(N87,'Mapping pannes'!$A$2:$A$16,0))&amp;" ","")&amp;IFERROR(INDEX('Mapping pannes'!$E$2:$E$16,MATCH(O87,'Mapping pannes'!$A$2:$A$16,0))&amp;" ",""))</f>
        <v/>
      </c>
      <c r="X87" s="99"/>
      <c r="Y87" s="99"/>
      <c r="Z87" s="99"/>
    </row>
    <row r="88" spans="1:26" ht="15.75" customHeight="1">
      <c r="A88" s="92" t="s">
        <v>461</v>
      </c>
      <c r="B88" s="92" t="s">
        <v>462</v>
      </c>
      <c r="C88" s="92" t="s">
        <v>36</v>
      </c>
      <c r="D88" s="92" t="s">
        <v>70</v>
      </c>
      <c r="E88" s="93" t="s">
        <v>76</v>
      </c>
      <c r="F88" s="92" t="s">
        <v>75</v>
      </c>
      <c r="G88" s="92" t="s">
        <v>78</v>
      </c>
      <c r="H88" s="92" t="s">
        <v>77</v>
      </c>
      <c r="I88" s="94" t="s">
        <v>56</v>
      </c>
      <c r="J88" s="94" t="s">
        <v>40</v>
      </c>
      <c r="K88" s="94" t="s">
        <v>57</v>
      </c>
      <c r="L88" s="95">
        <f>IF(SUMPRODUCT(('cotation préalable'!$C$5:$C$15=I88)*('cotation préalable'!$D$5:$D$15=J88)*('cotation préalable'!$E$5:$E$15=K88))=0,"Non cote",SUMPRODUCT(('cotation préalable'!$C$5:$C$15=I88)*('cotation préalable'!$D$5:$D$15=J88)*('cotation préalable'!$E$5:$E$15=K88)*'cotation préalable'!$H$5:$H$15)/SUMPRODUCT(('cotation préalable'!$C$5:$C$15=I88)*('cotation préalable'!$D$5:$D$15=J88)*('cotation préalable'!$E$5:$E$15=K88)))</f>
        <v>158.49456665783194</v>
      </c>
      <c r="M88" s="93"/>
      <c r="N88" s="93"/>
      <c r="O88" s="93"/>
      <c r="P88" s="10" t="b">
        <f t="array" ref="P88">OR(IFERROR(INDEX('Mapping pannes'!$C$2:$C$16,MATCH(M88,'Mapping pannes'!$A$2:$A$16,0)),FALSE()),IFERROR(INDEX('Mapping pannes'!$C$2:$C$16,MATCH(N88,'Mapping pannes'!$A$2:$A$16,0)),FALSE()),IFERROR(INDEX('Mapping pannes'!$C$2:$C$16,MATCH(O88,'Mapping pannes'!$A$2:$A$16,0)),FALSE()))</f>
        <v>0</v>
      </c>
      <c r="Q88" s="96">
        <f t="array" ref="Q88">IFERROR(INDEX('Mapping pannes'!$D$2:$D$16,MATCH(M88,'Mapping pannes'!$A$2:$A$16,0)),0)+IFERROR(INDEX('Mapping pannes'!$D$2:$D$16,MATCH(N88,'Mapping pannes'!$A$2:$A$16,0)),0)+IFERROR(INDEX('Mapping pannes'!$D$2:$D$16,MATCH(O88,'Mapping pannes'!$A$2:$A$16,0)),0)</f>
        <v>0</v>
      </c>
      <c r="R88" s="95">
        <f t="shared" si="0"/>
        <v>0</v>
      </c>
      <c r="S88" s="95">
        <f t="shared" si="1"/>
        <v>158.49456665783194</v>
      </c>
      <c r="T88" s="97">
        <f>IFERROR(VLOOKUP(E88,'Mapping pannes'!$G$2:$H$6,2,FALSE()),"")</f>
        <v>0</v>
      </c>
      <c r="U88" s="95">
        <f t="shared" si="2"/>
        <v>0</v>
      </c>
      <c r="V88" s="98">
        <f t="shared" si="7"/>
        <v>158.49456665783194</v>
      </c>
      <c r="W88" s="91" t="str">
        <f t="array" ref="W88">TRIM(IF(NOT(ISNUMBER(L88)),"Modele non cote. ","")&amp;IF(T88="","Grade non reconnu pour decote esthetique. ","")&amp;IFERROR(INDEX('Mapping pannes'!$E$2:$E$16,MATCH(M88,'Mapping pannes'!$A$2:$A$16,0))&amp;" ","")&amp;IFERROR(INDEX('Mapping pannes'!$E$2:$E$16,MATCH(N88,'Mapping pannes'!$A$2:$A$16,0))&amp;" ","")&amp;IFERROR(INDEX('Mapping pannes'!$E$2:$E$16,MATCH(O88,'Mapping pannes'!$A$2:$A$16,0))&amp;" ",""))</f>
        <v/>
      </c>
      <c r="X88" s="99"/>
      <c r="Y88" s="99"/>
      <c r="Z88" s="99"/>
    </row>
    <row r="89" spans="1:26" ht="15.75" customHeight="1">
      <c r="A89" s="92" t="s">
        <v>463</v>
      </c>
      <c r="B89" s="92" t="s">
        <v>464</v>
      </c>
      <c r="C89" s="92" t="s">
        <v>36</v>
      </c>
      <c r="D89" s="92" t="s">
        <v>70</v>
      </c>
      <c r="E89" s="93" t="s">
        <v>76</v>
      </c>
      <c r="F89" s="92" t="s">
        <v>75</v>
      </c>
      <c r="G89" s="92" t="s">
        <v>78</v>
      </c>
      <c r="H89" s="92" t="s">
        <v>77</v>
      </c>
      <c r="I89" s="94" t="s">
        <v>56</v>
      </c>
      <c r="J89" s="94" t="s">
        <v>40</v>
      </c>
      <c r="K89" s="94" t="s">
        <v>57</v>
      </c>
      <c r="L89" s="95">
        <f>IF(SUMPRODUCT(('cotation préalable'!$C$5:$C$15=I89)*('cotation préalable'!$D$5:$D$15=J89)*('cotation préalable'!$E$5:$E$15=K89))=0,"Non cote",SUMPRODUCT(('cotation préalable'!$C$5:$C$15=I89)*('cotation préalable'!$D$5:$D$15=J89)*('cotation préalable'!$E$5:$E$15=K89)*'cotation préalable'!$H$5:$H$15)/SUMPRODUCT(('cotation préalable'!$C$5:$C$15=I89)*('cotation préalable'!$D$5:$D$15=J89)*('cotation préalable'!$E$5:$E$15=K89)))</f>
        <v>158.49456665783194</v>
      </c>
      <c r="M89" s="93"/>
      <c r="N89" s="93"/>
      <c r="O89" s="93"/>
      <c r="P89" s="10" t="b">
        <f t="array" ref="P89">OR(IFERROR(INDEX('Mapping pannes'!$C$2:$C$16,MATCH(M89,'Mapping pannes'!$A$2:$A$16,0)),FALSE()),IFERROR(INDEX('Mapping pannes'!$C$2:$C$16,MATCH(N89,'Mapping pannes'!$A$2:$A$16,0)),FALSE()),IFERROR(INDEX('Mapping pannes'!$C$2:$C$16,MATCH(O89,'Mapping pannes'!$A$2:$A$16,0)),FALSE()))</f>
        <v>0</v>
      </c>
      <c r="Q89" s="96">
        <f t="array" ref="Q89">IFERROR(INDEX('Mapping pannes'!$D$2:$D$16,MATCH(M89,'Mapping pannes'!$A$2:$A$16,0)),0)+IFERROR(INDEX('Mapping pannes'!$D$2:$D$16,MATCH(N89,'Mapping pannes'!$A$2:$A$16,0)),0)+IFERROR(INDEX('Mapping pannes'!$D$2:$D$16,MATCH(O89,'Mapping pannes'!$A$2:$A$16,0)),0)</f>
        <v>0</v>
      </c>
      <c r="R89" s="95">
        <f t="shared" si="0"/>
        <v>0</v>
      </c>
      <c r="S89" s="95">
        <f t="shared" si="1"/>
        <v>158.49456665783194</v>
      </c>
      <c r="T89" s="97">
        <f>IFERROR(VLOOKUP(E89,'Mapping pannes'!$G$2:$H$6,2,FALSE()),"")</f>
        <v>0</v>
      </c>
      <c r="U89" s="95">
        <f t="shared" si="2"/>
        <v>0</v>
      </c>
      <c r="V89" s="98">
        <f t="shared" si="7"/>
        <v>158.49456665783194</v>
      </c>
      <c r="W89" s="91" t="str">
        <f t="array" ref="W89">TRIM(IF(NOT(ISNUMBER(L89)),"Modele non cote. ","")&amp;IF(T89="","Grade non reconnu pour decote esthetique. ","")&amp;IFERROR(INDEX('Mapping pannes'!$E$2:$E$16,MATCH(M89,'Mapping pannes'!$A$2:$A$16,0))&amp;" ","")&amp;IFERROR(INDEX('Mapping pannes'!$E$2:$E$16,MATCH(N89,'Mapping pannes'!$A$2:$A$16,0))&amp;" ","")&amp;IFERROR(INDEX('Mapping pannes'!$E$2:$E$16,MATCH(O89,'Mapping pannes'!$A$2:$A$16,0))&amp;" ",""))</f>
        <v/>
      </c>
      <c r="X89" s="99"/>
      <c r="Y89" s="99"/>
      <c r="Z89" s="99"/>
    </row>
    <row r="90" spans="1:26" ht="15.75" customHeight="1">
      <c r="A90" s="92" t="s">
        <v>465</v>
      </c>
      <c r="B90" s="92" t="s">
        <v>466</v>
      </c>
      <c r="C90" s="92" t="s">
        <v>36</v>
      </c>
      <c r="D90" s="92" t="s">
        <v>70</v>
      </c>
      <c r="E90" s="93" t="s">
        <v>76</v>
      </c>
      <c r="F90" s="92" t="s">
        <v>75</v>
      </c>
      <c r="G90" s="92" t="s">
        <v>78</v>
      </c>
      <c r="H90" s="92" t="s">
        <v>77</v>
      </c>
      <c r="I90" s="94" t="s">
        <v>56</v>
      </c>
      <c r="J90" s="94" t="s">
        <v>40</v>
      </c>
      <c r="K90" s="94" t="s">
        <v>57</v>
      </c>
      <c r="L90" s="95">
        <f>IF(SUMPRODUCT(('cotation préalable'!$C$5:$C$15=I90)*('cotation préalable'!$D$5:$D$15=J90)*('cotation préalable'!$E$5:$E$15=K90))=0,"Non cote",SUMPRODUCT(('cotation préalable'!$C$5:$C$15=I90)*('cotation préalable'!$D$5:$D$15=J90)*('cotation préalable'!$E$5:$E$15=K90)*'cotation préalable'!$H$5:$H$15)/SUMPRODUCT(('cotation préalable'!$C$5:$C$15=I90)*('cotation préalable'!$D$5:$D$15=J90)*('cotation préalable'!$E$5:$E$15=K90)))</f>
        <v>158.49456665783194</v>
      </c>
      <c r="M90" s="93"/>
      <c r="N90" s="93"/>
      <c r="O90" s="93"/>
      <c r="P90" s="10" t="b">
        <f t="array" ref="P90">OR(IFERROR(INDEX('Mapping pannes'!$C$2:$C$16,MATCH(M90,'Mapping pannes'!$A$2:$A$16,0)),FALSE()),IFERROR(INDEX('Mapping pannes'!$C$2:$C$16,MATCH(N90,'Mapping pannes'!$A$2:$A$16,0)),FALSE()),IFERROR(INDEX('Mapping pannes'!$C$2:$C$16,MATCH(O90,'Mapping pannes'!$A$2:$A$16,0)),FALSE()))</f>
        <v>0</v>
      </c>
      <c r="Q90" s="96">
        <f t="array" ref="Q90">IFERROR(INDEX('Mapping pannes'!$D$2:$D$16,MATCH(M90,'Mapping pannes'!$A$2:$A$16,0)),0)+IFERROR(INDEX('Mapping pannes'!$D$2:$D$16,MATCH(N90,'Mapping pannes'!$A$2:$A$16,0)),0)+IFERROR(INDEX('Mapping pannes'!$D$2:$D$16,MATCH(O90,'Mapping pannes'!$A$2:$A$16,0)),0)</f>
        <v>0</v>
      </c>
      <c r="R90" s="95">
        <f t="shared" si="0"/>
        <v>0</v>
      </c>
      <c r="S90" s="95">
        <f t="shared" si="1"/>
        <v>158.49456665783194</v>
      </c>
      <c r="T90" s="97">
        <f>IFERROR(VLOOKUP(E90,'Mapping pannes'!$G$2:$H$6,2,FALSE()),"")</f>
        <v>0</v>
      </c>
      <c r="U90" s="95">
        <f t="shared" si="2"/>
        <v>0</v>
      </c>
      <c r="V90" s="98">
        <f t="shared" si="7"/>
        <v>158.49456665783194</v>
      </c>
      <c r="W90" s="91" t="str">
        <f t="array" ref="W90">TRIM(IF(NOT(ISNUMBER(L90)),"Modele non cote. ","")&amp;IF(T90="","Grade non reconnu pour decote esthetique. ","")&amp;IFERROR(INDEX('Mapping pannes'!$E$2:$E$16,MATCH(M90,'Mapping pannes'!$A$2:$A$16,0))&amp;" ","")&amp;IFERROR(INDEX('Mapping pannes'!$E$2:$E$16,MATCH(N90,'Mapping pannes'!$A$2:$A$16,0))&amp;" ","")&amp;IFERROR(INDEX('Mapping pannes'!$E$2:$E$16,MATCH(O90,'Mapping pannes'!$A$2:$A$16,0))&amp;" ",""))</f>
        <v/>
      </c>
      <c r="X90" s="99"/>
      <c r="Y90" s="99"/>
      <c r="Z90" s="99"/>
    </row>
    <row r="91" spans="1:26" ht="15.75" customHeight="1">
      <c r="A91" s="92" t="s">
        <v>609</v>
      </c>
      <c r="B91" s="92" t="s">
        <v>610</v>
      </c>
      <c r="C91" s="92" t="s">
        <v>36</v>
      </c>
      <c r="D91" s="92" t="s">
        <v>70</v>
      </c>
      <c r="E91" s="93" t="s">
        <v>76</v>
      </c>
      <c r="F91" s="92" t="s">
        <v>75</v>
      </c>
      <c r="G91" s="92" t="s">
        <v>78</v>
      </c>
      <c r="H91" s="92" t="s">
        <v>77</v>
      </c>
      <c r="I91" s="94" t="s">
        <v>56</v>
      </c>
      <c r="J91" s="94" t="s">
        <v>40</v>
      </c>
      <c r="K91" s="94" t="s">
        <v>57</v>
      </c>
      <c r="L91" s="95">
        <f>IF(SUMPRODUCT(('cotation préalable'!$C$5:$C$15=I91)*('cotation préalable'!$D$5:$D$15=J91)*('cotation préalable'!$E$5:$E$15=K91))=0,"Non cote",SUMPRODUCT(('cotation préalable'!$C$5:$C$15=I91)*('cotation préalable'!$D$5:$D$15=J91)*('cotation préalable'!$E$5:$E$15=K91)*'cotation préalable'!$H$5:$H$15)/SUMPRODUCT(('cotation préalable'!$C$5:$C$15=I91)*('cotation préalable'!$D$5:$D$15=J91)*('cotation préalable'!$E$5:$E$15=K91)))</f>
        <v>158.49456665783194</v>
      </c>
      <c r="M91" s="93"/>
      <c r="N91" s="93"/>
      <c r="O91" s="93"/>
      <c r="P91" s="10" t="b">
        <f t="array" ref="P91">OR(IFERROR(INDEX('Mapping pannes'!$C$2:$C$16,MATCH(M91,'Mapping pannes'!$A$2:$A$16,0)),FALSE()),IFERROR(INDEX('Mapping pannes'!$C$2:$C$16,MATCH(N91,'Mapping pannes'!$A$2:$A$16,0)),FALSE()),IFERROR(INDEX('Mapping pannes'!$C$2:$C$16,MATCH(O91,'Mapping pannes'!$A$2:$A$16,0)),FALSE()))</f>
        <v>0</v>
      </c>
      <c r="Q91" s="96">
        <f t="array" ref="Q91">IFERROR(INDEX('Mapping pannes'!$D$2:$D$16,MATCH(M91,'Mapping pannes'!$A$2:$A$16,0)),0)+IFERROR(INDEX('Mapping pannes'!$D$2:$D$16,MATCH(N91,'Mapping pannes'!$A$2:$A$16,0)),0)+IFERROR(INDEX('Mapping pannes'!$D$2:$D$16,MATCH(O91,'Mapping pannes'!$A$2:$A$16,0)),0)</f>
        <v>0</v>
      </c>
      <c r="R91" s="95">
        <f t="shared" si="0"/>
        <v>0</v>
      </c>
      <c r="S91" s="95">
        <f t="shared" si="1"/>
        <v>158.49456665783194</v>
      </c>
      <c r="T91" s="97">
        <f>IFERROR(VLOOKUP(E91,'Mapping pannes'!$G$2:$H$6,2,FALSE()),"")</f>
        <v>0</v>
      </c>
      <c r="U91" s="95">
        <f t="shared" si="2"/>
        <v>0</v>
      </c>
      <c r="V91" s="98">
        <f t="shared" si="7"/>
        <v>158.49456665783194</v>
      </c>
      <c r="W91" s="91" t="str">
        <f t="array" ref="W91">TRIM(IF(NOT(ISNUMBER(L91)),"Modele non cote. ","")&amp;IF(T91="","Grade non reconnu pour decote esthetique. ","")&amp;IFERROR(INDEX('Mapping pannes'!$E$2:$E$16,MATCH(M91,'Mapping pannes'!$A$2:$A$16,0))&amp;" ","")&amp;IFERROR(INDEX('Mapping pannes'!$E$2:$E$16,MATCH(N91,'Mapping pannes'!$A$2:$A$16,0))&amp;" ","")&amp;IFERROR(INDEX('Mapping pannes'!$E$2:$E$16,MATCH(O91,'Mapping pannes'!$A$2:$A$16,0))&amp;" ",""))</f>
        <v/>
      </c>
      <c r="X91" s="99"/>
      <c r="Y91" s="99"/>
      <c r="Z91" s="99"/>
    </row>
    <row r="92" spans="1:26" ht="15.75" customHeight="1">
      <c r="A92" s="92" t="s">
        <v>467</v>
      </c>
      <c r="B92" s="92" t="s">
        <v>468</v>
      </c>
      <c r="C92" s="92" t="s">
        <v>36</v>
      </c>
      <c r="D92" s="92" t="s">
        <v>70</v>
      </c>
      <c r="E92" s="93" t="s">
        <v>76</v>
      </c>
      <c r="F92" s="92" t="s">
        <v>75</v>
      </c>
      <c r="G92" s="92" t="s">
        <v>78</v>
      </c>
      <c r="H92" s="92" t="s">
        <v>77</v>
      </c>
      <c r="I92" s="94" t="s">
        <v>56</v>
      </c>
      <c r="J92" s="94" t="s">
        <v>40</v>
      </c>
      <c r="K92" s="94" t="s">
        <v>57</v>
      </c>
      <c r="L92" s="95">
        <f>IF(SUMPRODUCT(('cotation préalable'!$C$5:$C$15=I92)*('cotation préalable'!$D$5:$D$15=J92)*('cotation préalable'!$E$5:$E$15=K92))=0,"Non cote",SUMPRODUCT(('cotation préalable'!$C$5:$C$15=I92)*('cotation préalable'!$D$5:$D$15=J92)*('cotation préalable'!$E$5:$E$15=K92)*'cotation préalable'!$H$5:$H$15)/SUMPRODUCT(('cotation préalable'!$C$5:$C$15=I92)*('cotation préalable'!$D$5:$D$15=J92)*('cotation préalable'!$E$5:$E$15=K92)))</f>
        <v>158.49456665783194</v>
      </c>
      <c r="M92" s="93"/>
      <c r="N92" s="93"/>
      <c r="O92" s="93"/>
      <c r="P92" s="10" t="b">
        <f t="array" ref="P92">OR(IFERROR(INDEX('Mapping pannes'!$C$2:$C$16,MATCH(M92,'Mapping pannes'!$A$2:$A$16,0)),FALSE()),IFERROR(INDEX('Mapping pannes'!$C$2:$C$16,MATCH(N92,'Mapping pannes'!$A$2:$A$16,0)),FALSE()),IFERROR(INDEX('Mapping pannes'!$C$2:$C$16,MATCH(O92,'Mapping pannes'!$A$2:$A$16,0)),FALSE()))</f>
        <v>0</v>
      </c>
      <c r="Q92" s="96">
        <f t="array" ref="Q92">IFERROR(INDEX('Mapping pannes'!$D$2:$D$16,MATCH(M92,'Mapping pannes'!$A$2:$A$16,0)),0)+IFERROR(INDEX('Mapping pannes'!$D$2:$D$16,MATCH(N92,'Mapping pannes'!$A$2:$A$16,0)),0)+IFERROR(INDEX('Mapping pannes'!$D$2:$D$16,MATCH(O92,'Mapping pannes'!$A$2:$A$16,0)),0)</f>
        <v>0</v>
      </c>
      <c r="R92" s="95">
        <f t="shared" si="0"/>
        <v>0</v>
      </c>
      <c r="S92" s="95">
        <f t="shared" si="1"/>
        <v>158.49456665783194</v>
      </c>
      <c r="T92" s="97">
        <f>IFERROR(VLOOKUP(E92,'Mapping pannes'!$G$2:$H$6,2,FALSE()),"")</f>
        <v>0</v>
      </c>
      <c r="U92" s="95">
        <f t="shared" si="2"/>
        <v>0</v>
      </c>
      <c r="V92" s="98">
        <f t="shared" si="7"/>
        <v>158.49456665783194</v>
      </c>
      <c r="W92" s="91" t="str">
        <f t="array" ref="W92">TRIM(IF(NOT(ISNUMBER(L92)),"Modele non cote. ","")&amp;IF(T92="","Grade non reconnu pour decote esthetique. ","")&amp;IFERROR(INDEX('Mapping pannes'!$E$2:$E$16,MATCH(M92,'Mapping pannes'!$A$2:$A$16,0))&amp;" ","")&amp;IFERROR(INDEX('Mapping pannes'!$E$2:$E$16,MATCH(N92,'Mapping pannes'!$A$2:$A$16,0))&amp;" ","")&amp;IFERROR(INDEX('Mapping pannes'!$E$2:$E$16,MATCH(O92,'Mapping pannes'!$A$2:$A$16,0))&amp;" ",""))</f>
        <v/>
      </c>
      <c r="X92" s="99"/>
      <c r="Y92" s="99"/>
      <c r="Z92" s="99"/>
    </row>
    <row r="93" spans="1:26" ht="15.75" customHeight="1">
      <c r="A93" s="92" t="s">
        <v>469</v>
      </c>
      <c r="B93" s="92" t="s">
        <v>470</v>
      </c>
      <c r="C93" s="92" t="s">
        <v>36</v>
      </c>
      <c r="D93" s="92" t="s">
        <v>70</v>
      </c>
      <c r="E93" s="93" t="s">
        <v>76</v>
      </c>
      <c r="F93" s="92" t="s">
        <v>75</v>
      </c>
      <c r="G93" s="92" t="s">
        <v>78</v>
      </c>
      <c r="H93" s="92" t="s">
        <v>77</v>
      </c>
      <c r="I93" s="94" t="s">
        <v>56</v>
      </c>
      <c r="J93" s="94" t="s">
        <v>40</v>
      </c>
      <c r="K93" s="94" t="s">
        <v>57</v>
      </c>
      <c r="L93" s="95">
        <f>IF(SUMPRODUCT(('cotation préalable'!$C$5:$C$15=I93)*('cotation préalable'!$D$5:$D$15=J93)*('cotation préalable'!$E$5:$E$15=K93))=0,"Non cote",SUMPRODUCT(('cotation préalable'!$C$5:$C$15=I93)*('cotation préalable'!$D$5:$D$15=J93)*('cotation préalable'!$E$5:$E$15=K93)*'cotation préalable'!$H$5:$H$15)/SUMPRODUCT(('cotation préalable'!$C$5:$C$15=I93)*('cotation préalable'!$D$5:$D$15=J93)*('cotation préalable'!$E$5:$E$15=K93)))</f>
        <v>158.49456665783194</v>
      </c>
      <c r="M93" s="93"/>
      <c r="N93" s="93"/>
      <c r="O93" s="93"/>
      <c r="P93" s="10" t="b">
        <f t="array" ref="P93">OR(IFERROR(INDEX('Mapping pannes'!$C$2:$C$16,MATCH(M93,'Mapping pannes'!$A$2:$A$16,0)),FALSE()),IFERROR(INDEX('Mapping pannes'!$C$2:$C$16,MATCH(N93,'Mapping pannes'!$A$2:$A$16,0)),FALSE()),IFERROR(INDEX('Mapping pannes'!$C$2:$C$16,MATCH(O93,'Mapping pannes'!$A$2:$A$16,0)),FALSE()))</f>
        <v>0</v>
      </c>
      <c r="Q93" s="96">
        <f t="array" ref="Q93">IFERROR(INDEX('Mapping pannes'!$D$2:$D$16,MATCH(M93,'Mapping pannes'!$A$2:$A$16,0)),0)+IFERROR(INDEX('Mapping pannes'!$D$2:$D$16,MATCH(N93,'Mapping pannes'!$A$2:$A$16,0)),0)+IFERROR(INDEX('Mapping pannes'!$D$2:$D$16,MATCH(O93,'Mapping pannes'!$A$2:$A$16,0)),0)</f>
        <v>0</v>
      </c>
      <c r="R93" s="95">
        <f t="shared" si="0"/>
        <v>0</v>
      </c>
      <c r="S93" s="95">
        <f t="shared" si="1"/>
        <v>158.49456665783194</v>
      </c>
      <c r="T93" s="97">
        <f>IFERROR(VLOOKUP(E93,'Mapping pannes'!$G$2:$H$6,2,FALSE()),"")</f>
        <v>0</v>
      </c>
      <c r="U93" s="95">
        <f t="shared" si="2"/>
        <v>0</v>
      </c>
      <c r="V93" s="98">
        <f t="shared" si="7"/>
        <v>158.49456665783194</v>
      </c>
      <c r="W93" s="91" t="str">
        <f t="array" ref="W93">TRIM(IF(NOT(ISNUMBER(L93)),"Modele non cote. ","")&amp;IF(T93="","Grade non reconnu pour decote esthetique. ","")&amp;IFERROR(INDEX('Mapping pannes'!$E$2:$E$16,MATCH(M93,'Mapping pannes'!$A$2:$A$16,0))&amp;" ","")&amp;IFERROR(INDEX('Mapping pannes'!$E$2:$E$16,MATCH(N93,'Mapping pannes'!$A$2:$A$16,0))&amp;" ","")&amp;IFERROR(INDEX('Mapping pannes'!$E$2:$E$16,MATCH(O93,'Mapping pannes'!$A$2:$A$16,0))&amp;" ",""))</f>
        <v/>
      </c>
      <c r="X93" s="99"/>
      <c r="Y93" s="99"/>
      <c r="Z93" s="99"/>
    </row>
    <row r="94" spans="1:26" ht="15.75" customHeight="1">
      <c r="A94" s="92" t="s">
        <v>471</v>
      </c>
      <c r="B94" s="92" t="s">
        <v>472</v>
      </c>
      <c r="C94" s="92" t="s">
        <v>36</v>
      </c>
      <c r="D94" s="92" t="s">
        <v>70</v>
      </c>
      <c r="E94" s="93" t="s">
        <v>76</v>
      </c>
      <c r="F94" s="92" t="s">
        <v>75</v>
      </c>
      <c r="G94" s="92" t="s">
        <v>78</v>
      </c>
      <c r="H94" s="92" t="s">
        <v>77</v>
      </c>
      <c r="I94" s="94" t="s">
        <v>56</v>
      </c>
      <c r="J94" s="94" t="s">
        <v>40</v>
      </c>
      <c r="K94" s="94" t="s">
        <v>57</v>
      </c>
      <c r="L94" s="95">
        <f>IF(SUMPRODUCT(('cotation préalable'!$C$5:$C$15=I94)*('cotation préalable'!$D$5:$D$15=J94)*('cotation préalable'!$E$5:$E$15=K94))=0,"Non cote",SUMPRODUCT(('cotation préalable'!$C$5:$C$15=I94)*('cotation préalable'!$D$5:$D$15=J94)*('cotation préalable'!$E$5:$E$15=K94)*'cotation préalable'!$H$5:$H$15)/SUMPRODUCT(('cotation préalable'!$C$5:$C$15=I94)*('cotation préalable'!$D$5:$D$15=J94)*('cotation préalable'!$E$5:$E$15=K94)))</f>
        <v>158.49456665783194</v>
      </c>
      <c r="M94" s="93"/>
      <c r="N94" s="93"/>
      <c r="O94" s="93"/>
      <c r="P94" s="10" t="b">
        <f t="array" ref="P94">OR(IFERROR(INDEX('Mapping pannes'!$C$2:$C$16,MATCH(M94,'Mapping pannes'!$A$2:$A$16,0)),FALSE()),IFERROR(INDEX('Mapping pannes'!$C$2:$C$16,MATCH(N94,'Mapping pannes'!$A$2:$A$16,0)),FALSE()),IFERROR(INDEX('Mapping pannes'!$C$2:$C$16,MATCH(O94,'Mapping pannes'!$A$2:$A$16,0)),FALSE()))</f>
        <v>0</v>
      </c>
      <c r="Q94" s="96">
        <f t="array" ref="Q94">IFERROR(INDEX('Mapping pannes'!$D$2:$D$16,MATCH(M94,'Mapping pannes'!$A$2:$A$16,0)),0)+IFERROR(INDEX('Mapping pannes'!$D$2:$D$16,MATCH(N94,'Mapping pannes'!$A$2:$A$16,0)),0)+IFERROR(INDEX('Mapping pannes'!$D$2:$D$16,MATCH(O94,'Mapping pannes'!$A$2:$A$16,0)),0)</f>
        <v>0</v>
      </c>
      <c r="R94" s="95">
        <f t="shared" si="0"/>
        <v>0</v>
      </c>
      <c r="S94" s="95">
        <f t="shared" si="1"/>
        <v>158.49456665783194</v>
      </c>
      <c r="T94" s="97">
        <f>IFERROR(VLOOKUP(E94,'Mapping pannes'!$G$2:$H$6,2,FALSE()),"")</f>
        <v>0</v>
      </c>
      <c r="U94" s="95">
        <f t="shared" si="2"/>
        <v>0</v>
      </c>
      <c r="V94" s="98">
        <f t="shared" si="7"/>
        <v>158.49456665783194</v>
      </c>
      <c r="W94" s="91" t="str">
        <f t="array" ref="W94">TRIM(IF(NOT(ISNUMBER(L94)),"Modele non cote. ","")&amp;IF(T94="","Grade non reconnu pour decote esthetique. ","")&amp;IFERROR(INDEX('Mapping pannes'!$E$2:$E$16,MATCH(M94,'Mapping pannes'!$A$2:$A$16,0))&amp;" ","")&amp;IFERROR(INDEX('Mapping pannes'!$E$2:$E$16,MATCH(N94,'Mapping pannes'!$A$2:$A$16,0))&amp;" ","")&amp;IFERROR(INDEX('Mapping pannes'!$E$2:$E$16,MATCH(O94,'Mapping pannes'!$A$2:$A$16,0))&amp;" ",""))</f>
        <v/>
      </c>
      <c r="X94" s="99"/>
      <c r="Y94" s="99"/>
      <c r="Z94" s="99"/>
    </row>
    <row r="95" spans="1:26" ht="15.75" customHeight="1">
      <c r="A95" s="92" t="s">
        <v>611</v>
      </c>
      <c r="B95" s="92" t="s">
        <v>612</v>
      </c>
      <c r="C95" s="92" t="s">
        <v>36</v>
      </c>
      <c r="D95" s="92" t="s">
        <v>70</v>
      </c>
      <c r="E95" s="93" t="s">
        <v>76</v>
      </c>
      <c r="F95" s="92" t="s">
        <v>75</v>
      </c>
      <c r="G95" s="92" t="s">
        <v>78</v>
      </c>
      <c r="H95" s="92" t="s">
        <v>77</v>
      </c>
      <c r="I95" s="94" t="s">
        <v>56</v>
      </c>
      <c r="J95" s="94" t="s">
        <v>40</v>
      </c>
      <c r="K95" s="94" t="s">
        <v>57</v>
      </c>
      <c r="L95" s="95">
        <f>IF(SUMPRODUCT(('cotation préalable'!$C$5:$C$15=I95)*('cotation préalable'!$D$5:$D$15=J95)*('cotation préalable'!$E$5:$E$15=K95))=0,"Non cote",SUMPRODUCT(('cotation préalable'!$C$5:$C$15=I95)*('cotation préalable'!$D$5:$D$15=J95)*('cotation préalable'!$E$5:$E$15=K95)*'cotation préalable'!$H$5:$H$15)/SUMPRODUCT(('cotation préalable'!$C$5:$C$15=I95)*('cotation préalable'!$D$5:$D$15=J95)*('cotation préalable'!$E$5:$E$15=K95)))</f>
        <v>158.49456665783194</v>
      </c>
      <c r="M95" s="93"/>
      <c r="N95" s="93"/>
      <c r="O95" s="93"/>
      <c r="P95" s="10" t="b">
        <f t="array" ref="P95">OR(IFERROR(INDEX('Mapping pannes'!$C$2:$C$16,MATCH(M95,'Mapping pannes'!$A$2:$A$16,0)),FALSE()),IFERROR(INDEX('Mapping pannes'!$C$2:$C$16,MATCH(N95,'Mapping pannes'!$A$2:$A$16,0)),FALSE()),IFERROR(INDEX('Mapping pannes'!$C$2:$C$16,MATCH(O95,'Mapping pannes'!$A$2:$A$16,0)),FALSE()))</f>
        <v>0</v>
      </c>
      <c r="Q95" s="96">
        <f t="array" ref="Q95">IFERROR(INDEX('Mapping pannes'!$D$2:$D$16,MATCH(M95,'Mapping pannes'!$A$2:$A$16,0)),0)+IFERROR(INDEX('Mapping pannes'!$D$2:$D$16,MATCH(N95,'Mapping pannes'!$A$2:$A$16,0)),0)+IFERROR(INDEX('Mapping pannes'!$D$2:$D$16,MATCH(O95,'Mapping pannes'!$A$2:$A$16,0)),0)</f>
        <v>0</v>
      </c>
      <c r="R95" s="95">
        <f t="shared" si="0"/>
        <v>0</v>
      </c>
      <c r="S95" s="95">
        <f t="shared" si="1"/>
        <v>158.49456665783194</v>
      </c>
      <c r="T95" s="97">
        <f>IFERROR(VLOOKUP(E95,'Mapping pannes'!$G$2:$H$6,2,FALSE()),"")</f>
        <v>0</v>
      </c>
      <c r="U95" s="95">
        <f t="shared" si="2"/>
        <v>0</v>
      </c>
      <c r="V95" s="98">
        <f t="shared" si="7"/>
        <v>158.49456665783194</v>
      </c>
      <c r="W95" s="91" t="str">
        <f t="array" ref="W95">TRIM(IF(NOT(ISNUMBER(L95)),"Modele non cote. ","")&amp;IF(T95="","Grade non reconnu pour decote esthetique. ","")&amp;IFERROR(INDEX('Mapping pannes'!$E$2:$E$16,MATCH(M95,'Mapping pannes'!$A$2:$A$16,0))&amp;" ","")&amp;IFERROR(INDEX('Mapping pannes'!$E$2:$E$16,MATCH(N95,'Mapping pannes'!$A$2:$A$16,0))&amp;" ","")&amp;IFERROR(INDEX('Mapping pannes'!$E$2:$E$16,MATCH(O95,'Mapping pannes'!$A$2:$A$16,0))&amp;" ",""))</f>
        <v/>
      </c>
      <c r="X95" s="99"/>
      <c r="Y95" s="99"/>
      <c r="Z95" s="99"/>
    </row>
    <row r="96" spans="1:26" ht="15.75" customHeight="1">
      <c r="A96" s="92" t="s">
        <v>613</v>
      </c>
      <c r="B96" s="92" t="s">
        <v>614</v>
      </c>
      <c r="C96" s="92" t="s">
        <v>36</v>
      </c>
      <c r="D96" s="92" t="s">
        <v>70</v>
      </c>
      <c r="E96" s="93" t="s">
        <v>76</v>
      </c>
      <c r="F96" s="92" t="s">
        <v>75</v>
      </c>
      <c r="G96" s="92" t="s">
        <v>78</v>
      </c>
      <c r="H96" s="92" t="s">
        <v>77</v>
      </c>
      <c r="I96" s="94" t="s">
        <v>56</v>
      </c>
      <c r="J96" s="94" t="s">
        <v>40</v>
      </c>
      <c r="K96" s="94" t="s">
        <v>57</v>
      </c>
      <c r="L96" s="95">
        <f>IF(SUMPRODUCT(('cotation préalable'!$C$5:$C$15=I96)*('cotation préalable'!$D$5:$D$15=J96)*('cotation préalable'!$E$5:$E$15=K96))=0,"Non cote",SUMPRODUCT(('cotation préalable'!$C$5:$C$15=I96)*('cotation préalable'!$D$5:$D$15=J96)*('cotation préalable'!$E$5:$E$15=K96)*'cotation préalable'!$H$5:$H$15)/SUMPRODUCT(('cotation préalable'!$C$5:$C$15=I96)*('cotation préalable'!$D$5:$D$15=J96)*('cotation préalable'!$E$5:$E$15=K96)))</f>
        <v>158.49456665783194</v>
      </c>
      <c r="M96" s="93"/>
      <c r="N96" s="93"/>
      <c r="O96" s="93"/>
      <c r="P96" s="10" t="b">
        <f t="array" ref="P96">OR(IFERROR(INDEX('Mapping pannes'!$C$2:$C$16,MATCH(M96,'Mapping pannes'!$A$2:$A$16,0)),FALSE()),IFERROR(INDEX('Mapping pannes'!$C$2:$C$16,MATCH(N96,'Mapping pannes'!$A$2:$A$16,0)),FALSE()),IFERROR(INDEX('Mapping pannes'!$C$2:$C$16,MATCH(O96,'Mapping pannes'!$A$2:$A$16,0)),FALSE()))</f>
        <v>0</v>
      </c>
      <c r="Q96" s="96">
        <f t="array" ref="Q96">IFERROR(INDEX('Mapping pannes'!$D$2:$D$16,MATCH(M96,'Mapping pannes'!$A$2:$A$16,0)),0)+IFERROR(INDEX('Mapping pannes'!$D$2:$D$16,MATCH(N96,'Mapping pannes'!$A$2:$A$16,0)),0)+IFERROR(INDEX('Mapping pannes'!$D$2:$D$16,MATCH(O96,'Mapping pannes'!$A$2:$A$16,0)),0)</f>
        <v>0</v>
      </c>
      <c r="R96" s="95">
        <f t="shared" si="0"/>
        <v>0</v>
      </c>
      <c r="S96" s="95">
        <f t="shared" si="1"/>
        <v>158.49456665783194</v>
      </c>
      <c r="T96" s="97">
        <f>IFERROR(VLOOKUP(E96,'Mapping pannes'!$G$2:$H$6,2,FALSE()),"")</f>
        <v>0</v>
      </c>
      <c r="U96" s="95">
        <f t="shared" si="2"/>
        <v>0</v>
      </c>
      <c r="V96" s="98">
        <f t="shared" si="7"/>
        <v>158.49456665783194</v>
      </c>
      <c r="W96" s="91" t="str">
        <f t="array" ref="W96">TRIM(IF(NOT(ISNUMBER(L96)),"Modele non cote. ","")&amp;IF(T96="","Grade non reconnu pour decote esthetique. ","")&amp;IFERROR(INDEX('Mapping pannes'!$E$2:$E$16,MATCH(M96,'Mapping pannes'!$A$2:$A$16,0))&amp;" ","")&amp;IFERROR(INDEX('Mapping pannes'!$E$2:$E$16,MATCH(N96,'Mapping pannes'!$A$2:$A$16,0))&amp;" ","")&amp;IFERROR(INDEX('Mapping pannes'!$E$2:$E$16,MATCH(O96,'Mapping pannes'!$A$2:$A$16,0))&amp;" ",""))</f>
        <v/>
      </c>
      <c r="X96" s="99"/>
      <c r="Y96" s="99"/>
      <c r="Z96" s="99"/>
    </row>
    <row r="97" spans="1:26" ht="15.75" customHeight="1">
      <c r="A97" s="92" t="s">
        <v>617</v>
      </c>
      <c r="B97" s="92" t="s">
        <v>618</v>
      </c>
      <c r="C97" s="92" t="s">
        <v>36</v>
      </c>
      <c r="D97" s="92" t="s">
        <v>70</v>
      </c>
      <c r="E97" s="93" t="s">
        <v>76</v>
      </c>
      <c r="F97" s="92" t="s">
        <v>75</v>
      </c>
      <c r="G97" s="92" t="s">
        <v>78</v>
      </c>
      <c r="H97" s="92" t="s">
        <v>77</v>
      </c>
      <c r="I97" s="94" t="s">
        <v>56</v>
      </c>
      <c r="J97" s="94" t="s">
        <v>40</v>
      </c>
      <c r="K97" s="94" t="s">
        <v>57</v>
      </c>
      <c r="L97" s="95">
        <f>IF(SUMPRODUCT(('cotation préalable'!$C$5:$C$15=I97)*('cotation préalable'!$D$5:$D$15=J97)*('cotation préalable'!$E$5:$E$15=K97))=0,"Non cote",SUMPRODUCT(('cotation préalable'!$C$5:$C$15=I97)*('cotation préalable'!$D$5:$D$15=J97)*('cotation préalable'!$E$5:$E$15=K97)*'cotation préalable'!$H$5:$H$15)/SUMPRODUCT(('cotation préalable'!$C$5:$C$15=I97)*('cotation préalable'!$D$5:$D$15=J97)*('cotation préalable'!$E$5:$E$15=K97)))</f>
        <v>158.49456665783194</v>
      </c>
      <c r="M97" s="93"/>
      <c r="N97" s="93"/>
      <c r="O97" s="93"/>
      <c r="P97" s="10" t="b">
        <f t="array" ref="P97">OR(IFERROR(INDEX('Mapping pannes'!$C$2:$C$16,MATCH(M97,'Mapping pannes'!$A$2:$A$16,0)),FALSE()),IFERROR(INDEX('Mapping pannes'!$C$2:$C$16,MATCH(N97,'Mapping pannes'!$A$2:$A$16,0)),FALSE()),IFERROR(INDEX('Mapping pannes'!$C$2:$C$16,MATCH(O97,'Mapping pannes'!$A$2:$A$16,0)),FALSE()))</f>
        <v>0</v>
      </c>
      <c r="Q97" s="96">
        <f t="array" ref="Q97">IFERROR(INDEX('Mapping pannes'!$D$2:$D$16,MATCH(M97,'Mapping pannes'!$A$2:$A$16,0)),0)+IFERROR(INDEX('Mapping pannes'!$D$2:$D$16,MATCH(N97,'Mapping pannes'!$A$2:$A$16,0)),0)+IFERROR(INDEX('Mapping pannes'!$D$2:$D$16,MATCH(O97,'Mapping pannes'!$A$2:$A$16,0)),0)</f>
        <v>0</v>
      </c>
      <c r="R97" s="95">
        <f t="shared" si="0"/>
        <v>0</v>
      </c>
      <c r="S97" s="95">
        <f t="shared" si="1"/>
        <v>158.49456665783194</v>
      </c>
      <c r="T97" s="97">
        <f>IFERROR(VLOOKUP(E97,'Mapping pannes'!$G$2:$H$6,2,FALSE()),"")</f>
        <v>0</v>
      </c>
      <c r="U97" s="95">
        <f t="shared" si="2"/>
        <v>0</v>
      </c>
      <c r="V97" s="98">
        <f t="shared" si="7"/>
        <v>158.49456665783194</v>
      </c>
      <c r="W97" s="91" t="str">
        <f t="array" ref="W97">TRIM(IF(NOT(ISNUMBER(L97)),"Modele non cote. ","")&amp;IF(T97="","Grade non reconnu pour decote esthetique. ","")&amp;IFERROR(INDEX('Mapping pannes'!$E$2:$E$16,MATCH(M97,'Mapping pannes'!$A$2:$A$16,0))&amp;" ","")&amp;IFERROR(INDEX('Mapping pannes'!$E$2:$E$16,MATCH(N97,'Mapping pannes'!$A$2:$A$16,0))&amp;" ","")&amp;IFERROR(INDEX('Mapping pannes'!$E$2:$E$16,MATCH(O97,'Mapping pannes'!$A$2:$A$16,0))&amp;" ",""))</f>
        <v/>
      </c>
      <c r="X97" s="99"/>
      <c r="Y97" s="99"/>
      <c r="Z97" s="99"/>
    </row>
    <row r="98" spans="1:26" ht="15.75" customHeight="1">
      <c r="A98" s="92" t="s">
        <v>473</v>
      </c>
      <c r="B98" s="92" t="s">
        <v>474</v>
      </c>
      <c r="C98" s="92" t="s">
        <v>36</v>
      </c>
      <c r="D98" s="92" t="s">
        <v>70</v>
      </c>
      <c r="E98" s="93" t="s">
        <v>76</v>
      </c>
      <c r="F98" s="92" t="s">
        <v>75</v>
      </c>
      <c r="G98" s="92" t="s">
        <v>78</v>
      </c>
      <c r="H98" s="92" t="s">
        <v>77</v>
      </c>
      <c r="I98" s="94" t="s">
        <v>56</v>
      </c>
      <c r="J98" s="94" t="s">
        <v>40</v>
      </c>
      <c r="K98" s="94" t="s">
        <v>57</v>
      </c>
      <c r="L98" s="95">
        <f>IF(SUMPRODUCT(('cotation préalable'!$C$5:$C$15=I98)*('cotation préalable'!$D$5:$D$15=J98)*('cotation préalable'!$E$5:$E$15=K98))=0,"Non cote",SUMPRODUCT(('cotation préalable'!$C$5:$C$15=I98)*('cotation préalable'!$D$5:$D$15=J98)*('cotation préalable'!$E$5:$E$15=K98)*'cotation préalable'!$H$5:$H$15)/SUMPRODUCT(('cotation préalable'!$C$5:$C$15=I98)*('cotation préalable'!$D$5:$D$15=J98)*('cotation préalable'!$E$5:$E$15=K98)))</f>
        <v>158.49456665783194</v>
      </c>
      <c r="M98" s="93"/>
      <c r="N98" s="93"/>
      <c r="O98" s="93"/>
      <c r="P98" s="10" t="b">
        <f t="array" ref="P98">OR(IFERROR(INDEX('Mapping pannes'!$C$2:$C$16,MATCH(M98,'Mapping pannes'!$A$2:$A$16,0)),FALSE()),IFERROR(INDEX('Mapping pannes'!$C$2:$C$16,MATCH(N98,'Mapping pannes'!$A$2:$A$16,0)),FALSE()),IFERROR(INDEX('Mapping pannes'!$C$2:$C$16,MATCH(O98,'Mapping pannes'!$A$2:$A$16,0)),FALSE()))</f>
        <v>0</v>
      </c>
      <c r="Q98" s="96">
        <f t="array" ref="Q98">IFERROR(INDEX('Mapping pannes'!$D$2:$D$16,MATCH(M98,'Mapping pannes'!$A$2:$A$16,0)),0)+IFERROR(INDEX('Mapping pannes'!$D$2:$D$16,MATCH(N98,'Mapping pannes'!$A$2:$A$16,0)),0)+IFERROR(INDEX('Mapping pannes'!$D$2:$D$16,MATCH(O98,'Mapping pannes'!$A$2:$A$16,0)),0)</f>
        <v>0</v>
      </c>
      <c r="R98" s="95">
        <f t="shared" si="0"/>
        <v>0</v>
      </c>
      <c r="S98" s="95">
        <f t="shared" si="1"/>
        <v>158.49456665783194</v>
      </c>
      <c r="T98" s="97">
        <f>IFERROR(VLOOKUP(E98,'Mapping pannes'!$G$2:$H$6,2,FALSE()),"")</f>
        <v>0</v>
      </c>
      <c r="U98" s="95">
        <f t="shared" si="2"/>
        <v>0</v>
      </c>
      <c r="V98" s="98">
        <f t="shared" si="7"/>
        <v>158.49456665783194</v>
      </c>
      <c r="W98" s="91" t="str">
        <f t="array" ref="W98">TRIM(IF(NOT(ISNUMBER(L98)),"Modele non cote. ","")&amp;IF(T98="","Grade non reconnu pour decote esthetique. ","")&amp;IFERROR(INDEX('Mapping pannes'!$E$2:$E$16,MATCH(M98,'Mapping pannes'!$A$2:$A$16,0))&amp;" ","")&amp;IFERROR(INDEX('Mapping pannes'!$E$2:$E$16,MATCH(N98,'Mapping pannes'!$A$2:$A$16,0))&amp;" ","")&amp;IFERROR(INDEX('Mapping pannes'!$E$2:$E$16,MATCH(O98,'Mapping pannes'!$A$2:$A$16,0))&amp;" ",""))</f>
        <v/>
      </c>
      <c r="X98" s="99"/>
      <c r="Y98" s="99"/>
      <c r="Z98" s="99"/>
    </row>
    <row r="99" spans="1:26" ht="15.75" customHeight="1">
      <c r="A99" s="92" t="s">
        <v>475</v>
      </c>
      <c r="B99" s="92" t="s">
        <v>476</v>
      </c>
      <c r="C99" s="92" t="s">
        <v>36</v>
      </c>
      <c r="D99" s="92" t="s">
        <v>70</v>
      </c>
      <c r="E99" s="93" t="s">
        <v>76</v>
      </c>
      <c r="F99" s="92" t="s">
        <v>75</v>
      </c>
      <c r="G99" s="92" t="s">
        <v>78</v>
      </c>
      <c r="H99" s="92" t="s">
        <v>77</v>
      </c>
      <c r="I99" s="94" t="s">
        <v>56</v>
      </c>
      <c r="J99" s="94" t="s">
        <v>40</v>
      </c>
      <c r="K99" s="94" t="s">
        <v>57</v>
      </c>
      <c r="L99" s="95">
        <f>IF(SUMPRODUCT(('cotation préalable'!$C$5:$C$15=I99)*('cotation préalable'!$D$5:$D$15=J99)*('cotation préalable'!$E$5:$E$15=K99))=0,"Non cote",SUMPRODUCT(('cotation préalable'!$C$5:$C$15=I99)*('cotation préalable'!$D$5:$D$15=J99)*('cotation préalable'!$E$5:$E$15=K99)*'cotation préalable'!$H$5:$H$15)/SUMPRODUCT(('cotation préalable'!$C$5:$C$15=I99)*('cotation préalable'!$D$5:$D$15=J99)*('cotation préalable'!$E$5:$E$15=K99)))</f>
        <v>158.49456665783194</v>
      </c>
      <c r="M99" s="93"/>
      <c r="N99" s="93"/>
      <c r="O99" s="93"/>
      <c r="P99" s="10" t="b">
        <f t="array" ref="P99">OR(IFERROR(INDEX('Mapping pannes'!$C$2:$C$16,MATCH(M99,'Mapping pannes'!$A$2:$A$16,0)),FALSE()),IFERROR(INDEX('Mapping pannes'!$C$2:$C$16,MATCH(N99,'Mapping pannes'!$A$2:$A$16,0)),FALSE()),IFERROR(INDEX('Mapping pannes'!$C$2:$C$16,MATCH(O99,'Mapping pannes'!$A$2:$A$16,0)),FALSE()))</f>
        <v>0</v>
      </c>
      <c r="Q99" s="96">
        <f t="array" ref="Q99">IFERROR(INDEX('Mapping pannes'!$D$2:$D$16,MATCH(M99,'Mapping pannes'!$A$2:$A$16,0)),0)+IFERROR(INDEX('Mapping pannes'!$D$2:$D$16,MATCH(N99,'Mapping pannes'!$A$2:$A$16,0)),0)+IFERROR(INDEX('Mapping pannes'!$D$2:$D$16,MATCH(O99,'Mapping pannes'!$A$2:$A$16,0)),0)</f>
        <v>0</v>
      </c>
      <c r="R99" s="95">
        <f t="shared" si="0"/>
        <v>0</v>
      </c>
      <c r="S99" s="95">
        <f t="shared" si="1"/>
        <v>158.49456665783194</v>
      </c>
      <c r="T99" s="97">
        <f>IFERROR(VLOOKUP(E99,'Mapping pannes'!$G$2:$H$6,2,FALSE()),"")</f>
        <v>0</v>
      </c>
      <c r="U99" s="95">
        <f t="shared" si="2"/>
        <v>0</v>
      </c>
      <c r="V99" s="98">
        <f t="shared" si="7"/>
        <v>158.49456665783194</v>
      </c>
      <c r="W99" s="91" t="str">
        <f t="array" ref="W99">TRIM(IF(NOT(ISNUMBER(L99)),"Modele non cote. ","")&amp;IF(T99="","Grade non reconnu pour decote esthetique. ","")&amp;IFERROR(INDEX('Mapping pannes'!$E$2:$E$16,MATCH(M99,'Mapping pannes'!$A$2:$A$16,0))&amp;" ","")&amp;IFERROR(INDEX('Mapping pannes'!$E$2:$E$16,MATCH(N99,'Mapping pannes'!$A$2:$A$16,0))&amp;" ","")&amp;IFERROR(INDEX('Mapping pannes'!$E$2:$E$16,MATCH(O99,'Mapping pannes'!$A$2:$A$16,0))&amp;" ",""))</f>
        <v/>
      </c>
      <c r="X99" s="99"/>
      <c r="Y99" s="99"/>
      <c r="Z99" s="99"/>
    </row>
    <row r="100" spans="1:26" ht="15.75" customHeight="1">
      <c r="A100" s="92" t="s">
        <v>619</v>
      </c>
      <c r="B100" s="92" t="s">
        <v>620</v>
      </c>
      <c r="C100" s="92" t="s">
        <v>36</v>
      </c>
      <c r="D100" s="92" t="s">
        <v>70</v>
      </c>
      <c r="E100" s="93" t="s">
        <v>76</v>
      </c>
      <c r="F100" s="92" t="s">
        <v>75</v>
      </c>
      <c r="G100" s="92" t="s">
        <v>78</v>
      </c>
      <c r="H100" s="92" t="s">
        <v>77</v>
      </c>
      <c r="I100" s="94" t="s">
        <v>56</v>
      </c>
      <c r="J100" s="94" t="s">
        <v>40</v>
      </c>
      <c r="K100" s="94" t="s">
        <v>57</v>
      </c>
      <c r="L100" s="95">
        <f>IF(SUMPRODUCT(('cotation préalable'!$C$5:$C$15=I100)*('cotation préalable'!$D$5:$D$15=J100)*('cotation préalable'!$E$5:$E$15=K100))=0,"Non cote",SUMPRODUCT(('cotation préalable'!$C$5:$C$15=I100)*('cotation préalable'!$D$5:$D$15=J100)*('cotation préalable'!$E$5:$E$15=K100)*'cotation préalable'!$H$5:$H$15)/SUMPRODUCT(('cotation préalable'!$C$5:$C$15=I100)*('cotation préalable'!$D$5:$D$15=J100)*('cotation préalable'!$E$5:$E$15=K100)))</f>
        <v>158.49456665783194</v>
      </c>
      <c r="M100" s="93"/>
      <c r="N100" s="93"/>
      <c r="O100" s="93"/>
      <c r="P100" s="10" t="b">
        <f t="array" ref="P100">OR(IFERROR(INDEX('Mapping pannes'!$C$2:$C$16,MATCH(M100,'Mapping pannes'!$A$2:$A$16,0)),FALSE()),IFERROR(INDEX('Mapping pannes'!$C$2:$C$16,MATCH(N100,'Mapping pannes'!$A$2:$A$16,0)),FALSE()),IFERROR(INDEX('Mapping pannes'!$C$2:$C$16,MATCH(O100,'Mapping pannes'!$A$2:$A$16,0)),FALSE()))</f>
        <v>0</v>
      </c>
      <c r="Q100" s="96">
        <f t="array" ref="Q100">IFERROR(INDEX('Mapping pannes'!$D$2:$D$16,MATCH(M100,'Mapping pannes'!$A$2:$A$16,0)),0)+IFERROR(INDEX('Mapping pannes'!$D$2:$D$16,MATCH(N100,'Mapping pannes'!$A$2:$A$16,0)),0)+IFERROR(INDEX('Mapping pannes'!$D$2:$D$16,MATCH(O100,'Mapping pannes'!$A$2:$A$16,0)),0)</f>
        <v>0</v>
      </c>
      <c r="R100" s="95">
        <f t="shared" si="0"/>
        <v>0</v>
      </c>
      <c r="S100" s="95">
        <f t="shared" si="1"/>
        <v>158.49456665783194</v>
      </c>
      <c r="T100" s="97">
        <f>IFERROR(VLOOKUP(E100,'Mapping pannes'!$G$2:$H$6,2,FALSE()),"")</f>
        <v>0</v>
      </c>
      <c r="U100" s="95">
        <f t="shared" si="2"/>
        <v>0</v>
      </c>
      <c r="V100" s="98">
        <f t="shared" si="7"/>
        <v>158.49456665783194</v>
      </c>
      <c r="W100" s="91" t="str">
        <f t="array" ref="W100">TRIM(IF(NOT(ISNUMBER(L100)),"Modele non cote. ","")&amp;IF(T100="","Grade non reconnu pour decote esthetique. ","")&amp;IFERROR(INDEX('Mapping pannes'!$E$2:$E$16,MATCH(M100,'Mapping pannes'!$A$2:$A$16,0))&amp;" ","")&amp;IFERROR(INDEX('Mapping pannes'!$E$2:$E$16,MATCH(N100,'Mapping pannes'!$A$2:$A$16,0))&amp;" ","")&amp;IFERROR(INDEX('Mapping pannes'!$E$2:$E$16,MATCH(O100,'Mapping pannes'!$A$2:$A$16,0))&amp;" ",""))</f>
        <v/>
      </c>
      <c r="X100" s="99"/>
      <c r="Y100" s="99"/>
      <c r="Z100" s="99"/>
    </row>
    <row r="101" spans="1:26" ht="15.75" customHeight="1">
      <c r="A101" s="92" t="s">
        <v>621</v>
      </c>
      <c r="B101" s="92" t="s">
        <v>622</v>
      </c>
      <c r="C101" s="92" t="s">
        <v>36</v>
      </c>
      <c r="D101" s="92" t="s">
        <v>70</v>
      </c>
      <c r="E101" s="93" t="s">
        <v>76</v>
      </c>
      <c r="F101" s="92" t="s">
        <v>75</v>
      </c>
      <c r="G101" s="92" t="s">
        <v>78</v>
      </c>
      <c r="H101" s="92" t="s">
        <v>77</v>
      </c>
      <c r="I101" s="94" t="s">
        <v>56</v>
      </c>
      <c r="J101" s="94" t="s">
        <v>40</v>
      </c>
      <c r="K101" s="94" t="s">
        <v>57</v>
      </c>
      <c r="L101" s="95">
        <f>IF(SUMPRODUCT(('cotation préalable'!$C$5:$C$15=I101)*('cotation préalable'!$D$5:$D$15=J101)*('cotation préalable'!$E$5:$E$15=K101))=0,"Non cote",SUMPRODUCT(('cotation préalable'!$C$5:$C$15=I101)*('cotation préalable'!$D$5:$D$15=J101)*('cotation préalable'!$E$5:$E$15=K101)*'cotation préalable'!$H$5:$H$15)/SUMPRODUCT(('cotation préalable'!$C$5:$C$15=I101)*('cotation préalable'!$D$5:$D$15=J101)*('cotation préalable'!$E$5:$E$15=K101)))</f>
        <v>158.49456665783194</v>
      </c>
      <c r="M101" s="93"/>
      <c r="N101" s="93"/>
      <c r="O101" s="93"/>
      <c r="P101" s="10" t="b">
        <f t="array" ref="P101">OR(IFERROR(INDEX('Mapping pannes'!$C$2:$C$16,MATCH(M101,'Mapping pannes'!$A$2:$A$16,0)),FALSE()),IFERROR(INDEX('Mapping pannes'!$C$2:$C$16,MATCH(N101,'Mapping pannes'!$A$2:$A$16,0)),FALSE()),IFERROR(INDEX('Mapping pannes'!$C$2:$C$16,MATCH(O101,'Mapping pannes'!$A$2:$A$16,0)),FALSE()))</f>
        <v>0</v>
      </c>
      <c r="Q101" s="96">
        <f t="array" ref="Q101">IFERROR(INDEX('Mapping pannes'!$D$2:$D$16,MATCH(M101,'Mapping pannes'!$A$2:$A$16,0)),0)+IFERROR(INDEX('Mapping pannes'!$D$2:$D$16,MATCH(N101,'Mapping pannes'!$A$2:$A$16,0)),0)+IFERROR(INDEX('Mapping pannes'!$D$2:$D$16,MATCH(O101,'Mapping pannes'!$A$2:$A$16,0)),0)</f>
        <v>0</v>
      </c>
      <c r="R101" s="95">
        <f t="shared" si="0"/>
        <v>0</v>
      </c>
      <c r="S101" s="95">
        <f t="shared" si="1"/>
        <v>158.49456665783194</v>
      </c>
      <c r="T101" s="97">
        <f>IFERROR(VLOOKUP(E101,'Mapping pannes'!$G$2:$H$6,2,FALSE()),"")</f>
        <v>0</v>
      </c>
      <c r="U101" s="95">
        <f t="shared" si="2"/>
        <v>0</v>
      </c>
      <c r="V101" s="98">
        <f t="shared" si="7"/>
        <v>158.49456665783194</v>
      </c>
      <c r="W101" s="91" t="str">
        <f t="array" ref="W101">TRIM(IF(NOT(ISNUMBER(L101)),"Modele non cote. ","")&amp;IF(T101="","Grade non reconnu pour decote esthetique. ","")&amp;IFERROR(INDEX('Mapping pannes'!$E$2:$E$16,MATCH(M101,'Mapping pannes'!$A$2:$A$16,0))&amp;" ","")&amp;IFERROR(INDEX('Mapping pannes'!$E$2:$E$16,MATCH(N101,'Mapping pannes'!$A$2:$A$16,0))&amp;" ","")&amp;IFERROR(INDEX('Mapping pannes'!$E$2:$E$16,MATCH(O101,'Mapping pannes'!$A$2:$A$16,0))&amp;" ",""))</f>
        <v/>
      </c>
      <c r="X101" s="99"/>
      <c r="Y101" s="99"/>
      <c r="Z101" s="99"/>
    </row>
    <row r="102" spans="1:26" ht="15.75" customHeight="1">
      <c r="A102" s="92" t="s">
        <v>477</v>
      </c>
      <c r="B102" s="92" t="s">
        <v>478</v>
      </c>
      <c r="C102" s="92" t="s">
        <v>36</v>
      </c>
      <c r="D102" s="92" t="s">
        <v>70</v>
      </c>
      <c r="E102" s="93" t="s">
        <v>76</v>
      </c>
      <c r="F102" s="92" t="s">
        <v>75</v>
      </c>
      <c r="G102" s="92" t="s">
        <v>78</v>
      </c>
      <c r="H102" s="92" t="s">
        <v>77</v>
      </c>
      <c r="I102" s="94" t="s">
        <v>56</v>
      </c>
      <c r="J102" s="94" t="s">
        <v>40</v>
      </c>
      <c r="K102" s="94" t="s">
        <v>57</v>
      </c>
      <c r="L102" s="95">
        <f>IF(SUMPRODUCT(('cotation préalable'!$C$5:$C$15=I102)*('cotation préalable'!$D$5:$D$15=J102)*('cotation préalable'!$E$5:$E$15=K102))=0,"Non cote",SUMPRODUCT(('cotation préalable'!$C$5:$C$15=I102)*('cotation préalable'!$D$5:$D$15=J102)*('cotation préalable'!$E$5:$E$15=K102)*'cotation préalable'!$H$5:$H$15)/SUMPRODUCT(('cotation préalable'!$C$5:$C$15=I102)*('cotation préalable'!$D$5:$D$15=J102)*('cotation préalable'!$E$5:$E$15=K102)))</f>
        <v>158.49456665783194</v>
      </c>
      <c r="M102" s="93"/>
      <c r="N102" s="93"/>
      <c r="O102" s="93"/>
      <c r="P102" s="10" t="b">
        <f t="array" ref="P102">OR(IFERROR(INDEX('Mapping pannes'!$C$2:$C$16,MATCH(M102,'Mapping pannes'!$A$2:$A$16,0)),FALSE()),IFERROR(INDEX('Mapping pannes'!$C$2:$C$16,MATCH(N102,'Mapping pannes'!$A$2:$A$16,0)),FALSE()),IFERROR(INDEX('Mapping pannes'!$C$2:$C$16,MATCH(O102,'Mapping pannes'!$A$2:$A$16,0)),FALSE()))</f>
        <v>0</v>
      </c>
      <c r="Q102" s="96">
        <f t="array" ref="Q102">IFERROR(INDEX('Mapping pannes'!$D$2:$D$16,MATCH(M102,'Mapping pannes'!$A$2:$A$16,0)),0)+IFERROR(INDEX('Mapping pannes'!$D$2:$D$16,MATCH(N102,'Mapping pannes'!$A$2:$A$16,0)),0)+IFERROR(INDEX('Mapping pannes'!$D$2:$D$16,MATCH(O102,'Mapping pannes'!$A$2:$A$16,0)),0)</f>
        <v>0</v>
      </c>
      <c r="R102" s="95">
        <f t="shared" si="0"/>
        <v>0</v>
      </c>
      <c r="S102" s="95">
        <f t="shared" si="1"/>
        <v>158.49456665783194</v>
      </c>
      <c r="T102" s="97">
        <f>IFERROR(VLOOKUP(E102,'Mapping pannes'!$G$2:$H$6,2,FALSE()),"")</f>
        <v>0</v>
      </c>
      <c r="U102" s="95">
        <f t="shared" si="2"/>
        <v>0</v>
      </c>
      <c r="V102" s="98">
        <f t="shared" si="7"/>
        <v>158.49456665783194</v>
      </c>
      <c r="W102" s="91" t="str">
        <f t="array" ref="W102">TRIM(IF(NOT(ISNUMBER(L102)),"Modele non cote. ","")&amp;IF(T102="","Grade non reconnu pour decote esthetique. ","")&amp;IFERROR(INDEX('Mapping pannes'!$E$2:$E$16,MATCH(M102,'Mapping pannes'!$A$2:$A$16,0))&amp;" ","")&amp;IFERROR(INDEX('Mapping pannes'!$E$2:$E$16,MATCH(N102,'Mapping pannes'!$A$2:$A$16,0))&amp;" ","")&amp;IFERROR(INDEX('Mapping pannes'!$E$2:$E$16,MATCH(O102,'Mapping pannes'!$A$2:$A$16,0))&amp;" ",""))</f>
        <v/>
      </c>
      <c r="X102" s="99"/>
      <c r="Y102" s="99"/>
      <c r="Z102" s="99"/>
    </row>
    <row r="103" spans="1:26" ht="15.75" customHeight="1">
      <c r="A103" s="92" t="s">
        <v>479</v>
      </c>
      <c r="B103" s="92" t="s">
        <v>480</v>
      </c>
      <c r="C103" s="92" t="s">
        <v>36</v>
      </c>
      <c r="D103" s="92" t="s">
        <v>70</v>
      </c>
      <c r="E103" s="93" t="s">
        <v>76</v>
      </c>
      <c r="F103" s="92" t="s">
        <v>75</v>
      </c>
      <c r="G103" s="92" t="s">
        <v>78</v>
      </c>
      <c r="H103" s="92" t="s">
        <v>77</v>
      </c>
      <c r="I103" s="94" t="s">
        <v>56</v>
      </c>
      <c r="J103" s="94" t="s">
        <v>40</v>
      </c>
      <c r="K103" s="94" t="s">
        <v>57</v>
      </c>
      <c r="L103" s="95">
        <f>IF(SUMPRODUCT(('cotation préalable'!$C$5:$C$15=I103)*('cotation préalable'!$D$5:$D$15=J103)*('cotation préalable'!$E$5:$E$15=K103))=0,"Non cote",SUMPRODUCT(('cotation préalable'!$C$5:$C$15=I103)*('cotation préalable'!$D$5:$D$15=J103)*('cotation préalable'!$E$5:$E$15=K103)*'cotation préalable'!$H$5:$H$15)/SUMPRODUCT(('cotation préalable'!$C$5:$C$15=I103)*('cotation préalable'!$D$5:$D$15=J103)*('cotation préalable'!$E$5:$E$15=K103)))</f>
        <v>158.49456665783194</v>
      </c>
      <c r="M103" s="93"/>
      <c r="N103" s="93"/>
      <c r="O103" s="93"/>
      <c r="P103" s="10" t="b">
        <f t="array" ref="P103">OR(IFERROR(INDEX('Mapping pannes'!$C$2:$C$16,MATCH(M103,'Mapping pannes'!$A$2:$A$16,0)),FALSE()),IFERROR(INDEX('Mapping pannes'!$C$2:$C$16,MATCH(N103,'Mapping pannes'!$A$2:$A$16,0)),FALSE()),IFERROR(INDEX('Mapping pannes'!$C$2:$C$16,MATCH(O103,'Mapping pannes'!$A$2:$A$16,0)),FALSE()))</f>
        <v>0</v>
      </c>
      <c r="Q103" s="96">
        <f t="array" ref="Q103">IFERROR(INDEX('Mapping pannes'!$D$2:$D$16,MATCH(M103,'Mapping pannes'!$A$2:$A$16,0)),0)+IFERROR(INDEX('Mapping pannes'!$D$2:$D$16,MATCH(N103,'Mapping pannes'!$A$2:$A$16,0)),0)+IFERROR(INDEX('Mapping pannes'!$D$2:$D$16,MATCH(O103,'Mapping pannes'!$A$2:$A$16,0)),0)</f>
        <v>0</v>
      </c>
      <c r="R103" s="95">
        <f t="shared" si="0"/>
        <v>0</v>
      </c>
      <c r="S103" s="95">
        <f t="shared" si="1"/>
        <v>158.49456665783194</v>
      </c>
      <c r="T103" s="97">
        <f>IFERROR(VLOOKUP(E103,'Mapping pannes'!$G$2:$H$6,2,FALSE()),"")</f>
        <v>0</v>
      </c>
      <c r="U103" s="95">
        <f t="shared" si="2"/>
        <v>0</v>
      </c>
      <c r="V103" s="98">
        <f t="shared" si="7"/>
        <v>158.49456665783194</v>
      </c>
      <c r="W103" s="91" t="str">
        <f t="array" ref="W103">TRIM(IF(NOT(ISNUMBER(L103)),"Modele non cote. ","")&amp;IF(T103="","Grade non reconnu pour decote esthetique. ","")&amp;IFERROR(INDEX('Mapping pannes'!$E$2:$E$16,MATCH(M103,'Mapping pannes'!$A$2:$A$16,0))&amp;" ","")&amp;IFERROR(INDEX('Mapping pannes'!$E$2:$E$16,MATCH(N103,'Mapping pannes'!$A$2:$A$16,0))&amp;" ","")&amp;IFERROR(INDEX('Mapping pannes'!$E$2:$E$16,MATCH(O103,'Mapping pannes'!$A$2:$A$16,0))&amp;" ",""))</f>
        <v/>
      </c>
      <c r="X103" s="99"/>
      <c r="Y103" s="99"/>
      <c r="Z103" s="99"/>
    </row>
    <row r="104" spans="1:26" ht="15.75" customHeight="1">
      <c r="A104" s="92" t="s">
        <v>623</v>
      </c>
      <c r="B104" s="92" t="s">
        <v>624</v>
      </c>
      <c r="C104" s="92" t="s">
        <v>36</v>
      </c>
      <c r="D104" s="92" t="s">
        <v>70</v>
      </c>
      <c r="E104" s="93" t="s">
        <v>76</v>
      </c>
      <c r="F104" s="92" t="s">
        <v>75</v>
      </c>
      <c r="G104" s="92" t="s">
        <v>78</v>
      </c>
      <c r="H104" s="92" t="s">
        <v>77</v>
      </c>
      <c r="I104" s="94" t="s">
        <v>56</v>
      </c>
      <c r="J104" s="94" t="s">
        <v>40</v>
      </c>
      <c r="K104" s="94" t="s">
        <v>57</v>
      </c>
      <c r="L104" s="95">
        <f>IF(SUMPRODUCT(('cotation préalable'!$C$5:$C$15=I104)*('cotation préalable'!$D$5:$D$15=J104)*('cotation préalable'!$E$5:$E$15=K104))=0,"Non cote",SUMPRODUCT(('cotation préalable'!$C$5:$C$15=I104)*('cotation préalable'!$D$5:$D$15=J104)*('cotation préalable'!$E$5:$E$15=K104)*'cotation préalable'!$H$5:$H$15)/SUMPRODUCT(('cotation préalable'!$C$5:$C$15=I104)*('cotation préalable'!$D$5:$D$15=J104)*('cotation préalable'!$E$5:$E$15=K104)))</f>
        <v>158.49456665783194</v>
      </c>
      <c r="M104" s="93"/>
      <c r="N104" s="93"/>
      <c r="O104" s="93"/>
      <c r="P104" s="10" t="b">
        <f t="array" ref="P104">OR(IFERROR(INDEX('Mapping pannes'!$C$2:$C$16,MATCH(M104,'Mapping pannes'!$A$2:$A$16,0)),FALSE()),IFERROR(INDEX('Mapping pannes'!$C$2:$C$16,MATCH(N104,'Mapping pannes'!$A$2:$A$16,0)),FALSE()),IFERROR(INDEX('Mapping pannes'!$C$2:$C$16,MATCH(O104,'Mapping pannes'!$A$2:$A$16,0)),FALSE()))</f>
        <v>0</v>
      </c>
      <c r="Q104" s="96">
        <f t="array" ref="Q104">IFERROR(INDEX('Mapping pannes'!$D$2:$D$16,MATCH(M104,'Mapping pannes'!$A$2:$A$16,0)),0)+IFERROR(INDEX('Mapping pannes'!$D$2:$D$16,MATCH(N104,'Mapping pannes'!$A$2:$A$16,0)),0)+IFERROR(INDEX('Mapping pannes'!$D$2:$D$16,MATCH(O104,'Mapping pannes'!$A$2:$A$16,0)),0)</f>
        <v>0</v>
      </c>
      <c r="R104" s="95">
        <f t="shared" si="0"/>
        <v>0</v>
      </c>
      <c r="S104" s="95">
        <f t="shared" si="1"/>
        <v>158.49456665783194</v>
      </c>
      <c r="T104" s="97">
        <f>IFERROR(VLOOKUP(E104,'Mapping pannes'!$G$2:$H$6,2,FALSE()),"")</f>
        <v>0</v>
      </c>
      <c r="U104" s="95">
        <f t="shared" si="2"/>
        <v>0</v>
      </c>
      <c r="V104" s="98">
        <f t="shared" si="7"/>
        <v>158.49456665783194</v>
      </c>
      <c r="W104" s="91" t="str">
        <f t="array" ref="W104">TRIM(IF(NOT(ISNUMBER(L104)),"Modele non cote. ","")&amp;IF(T104="","Grade non reconnu pour decote esthetique. ","")&amp;IFERROR(INDEX('Mapping pannes'!$E$2:$E$16,MATCH(M104,'Mapping pannes'!$A$2:$A$16,0))&amp;" ","")&amp;IFERROR(INDEX('Mapping pannes'!$E$2:$E$16,MATCH(N104,'Mapping pannes'!$A$2:$A$16,0))&amp;" ","")&amp;IFERROR(INDEX('Mapping pannes'!$E$2:$E$16,MATCH(O104,'Mapping pannes'!$A$2:$A$16,0))&amp;" ",""))</f>
        <v/>
      </c>
      <c r="X104" s="99"/>
      <c r="Y104" s="99"/>
      <c r="Z104" s="99"/>
    </row>
    <row r="105" spans="1:26" ht="15.75" customHeight="1">
      <c r="A105" s="92" t="s">
        <v>625</v>
      </c>
      <c r="B105" s="92" t="s">
        <v>626</v>
      </c>
      <c r="C105" s="92" t="s">
        <v>36</v>
      </c>
      <c r="D105" s="92" t="s">
        <v>70</v>
      </c>
      <c r="E105" s="93" t="s">
        <v>76</v>
      </c>
      <c r="F105" s="92" t="s">
        <v>75</v>
      </c>
      <c r="G105" s="92" t="s">
        <v>78</v>
      </c>
      <c r="H105" s="92" t="s">
        <v>77</v>
      </c>
      <c r="I105" s="94" t="s">
        <v>56</v>
      </c>
      <c r="J105" s="94" t="s">
        <v>40</v>
      </c>
      <c r="K105" s="94" t="s">
        <v>57</v>
      </c>
      <c r="L105" s="95">
        <f>IF(SUMPRODUCT(('cotation préalable'!$C$5:$C$15=I105)*('cotation préalable'!$D$5:$D$15=J105)*('cotation préalable'!$E$5:$E$15=K105))=0,"Non cote",SUMPRODUCT(('cotation préalable'!$C$5:$C$15=I105)*('cotation préalable'!$D$5:$D$15=J105)*('cotation préalable'!$E$5:$E$15=K105)*'cotation préalable'!$H$5:$H$15)/SUMPRODUCT(('cotation préalable'!$C$5:$C$15=I105)*('cotation préalable'!$D$5:$D$15=J105)*('cotation préalable'!$E$5:$E$15=K105)))</f>
        <v>158.49456665783194</v>
      </c>
      <c r="M105" s="93"/>
      <c r="N105" s="93"/>
      <c r="O105" s="93"/>
      <c r="P105" s="10" t="b">
        <f t="array" ref="P105">OR(IFERROR(INDEX('Mapping pannes'!$C$2:$C$16,MATCH(M105,'Mapping pannes'!$A$2:$A$16,0)),FALSE()),IFERROR(INDEX('Mapping pannes'!$C$2:$C$16,MATCH(N105,'Mapping pannes'!$A$2:$A$16,0)),FALSE()),IFERROR(INDEX('Mapping pannes'!$C$2:$C$16,MATCH(O105,'Mapping pannes'!$A$2:$A$16,0)),FALSE()))</f>
        <v>0</v>
      </c>
      <c r="Q105" s="96">
        <f t="array" ref="Q105">IFERROR(INDEX('Mapping pannes'!$D$2:$D$16,MATCH(M105,'Mapping pannes'!$A$2:$A$16,0)),0)+IFERROR(INDEX('Mapping pannes'!$D$2:$D$16,MATCH(N105,'Mapping pannes'!$A$2:$A$16,0)),0)+IFERROR(INDEX('Mapping pannes'!$D$2:$D$16,MATCH(O105,'Mapping pannes'!$A$2:$A$16,0)),0)</f>
        <v>0</v>
      </c>
      <c r="R105" s="95">
        <f t="shared" si="0"/>
        <v>0</v>
      </c>
      <c r="S105" s="95">
        <f t="shared" si="1"/>
        <v>158.49456665783194</v>
      </c>
      <c r="T105" s="97">
        <f>IFERROR(VLOOKUP(E105,'Mapping pannes'!$G$2:$H$6,2,FALSE()),"")</f>
        <v>0</v>
      </c>
      <c r="U105" s="95">
        <f t="shared" si="2"/>
        <v>0</v>
      </c>
      <c r="V105" s="98">
        <f t="shared" si="7"/>
        <v>158.49456665783194</v>
      </c>
      <c r="W105" s="91" t="str">
        <f t="array" ref="W105">TRIM(IF(NOT(ISNUMBER(L105)),"Modele non cote. ","")&amp;IF(T105="","Grade non reconnu pour decote esthetique. ","")&amp;IFERROR(INDEX('Mapping pannes'!$E$2:$E$16,MATCH(M105,'Mapping pannes'!$A$2:$A$16,0))&amp;" ","")&amp;IFERROR(INDEX('Mapping pannes'!$E$2:$E$16,MATCH(N105,'Mapping pannes'!$A$2:$A$16,0))&amp;" ","")&amp;IFERROR(INDEX('Mapping pannes'!$E$2:$E$16,MATCH(O105,'Mapping pannes'!$A$2:$A$16,0))&amp;" ",""))</f>
        <v/>
      </c>
      <c r="X105" s="99"/>
      <c r="Y105" s="99"/>
      <c r="Z105" s="99"/>
    </row>
    <row r="106" spans="1:26" ht="15.75" customHeight="1">
      <c r="A106" s="92" t="s">
        <v>481</v>
      </c>
      <c r="B106" s="92" t="s">
        <v>482</v>
      </c>
      <c r="C106" s="92" t="s">
        <v>36</v>
      </c>
      <c r="D106" s="92" t="s">
        <v>70</v>
      </c>
      <c r="E106" s="93" t="s">
        <v>76</v>
      </c>
      <c r="F106" s="92" t="s">
        <v>75</v>
      </c>
      <c r="G106" s="92" t="s">
        <v>78</v>
      </c>
      <c r="H106" s="92" t="s">
        <v>77</v>
      </c>
      <c r="I106" s="94" t="s">
        <v>56</v>
      </c>
      <c r="J106" s="94" t="s">
        <v>40</v>
      </c>
      <c r="K106" s="94" t="s">
        <v>57</v>
      </c>
      <c r="L106" s="95">
        <f>IF(SUMPRODUCT(('cotation préalable'!$C$5:$C$15=I106)*('cotation préalable'!$D$5:$D$15=J106)*('cotation préalable'!$E$5:$E$15=K106))=0,"Non cote",SUMPRODUCT(('cotation préalable'!$C$5:$C$15=I106)*('cotation préalable'!$D$5:$D$15=J106)*('cotation préalable'!$E$5:$E$15=K106)*'cotation préalable'!$H$5:$H$15)/SUMPRODUCT(('cotation préalable'!$C$5:$C$15=I106)*('cotation préalable'!$D$5:$D$15=J106)*('cotation préalable'!$E$5:$E$15=K106)))</f>
        <v>158.49456665783194</v>
      </c>
      <c r="M106" s="93"/>
      <c r="N106" s="93"/>
      <c r="O106" s="93"/>
      <c r="P106" s="10" t="b">
        <f t="array" ref="P106">OR(IFERROR(INDEX('Mapping pannes'!$C$2:$C$16,MATCH(M106,'Mapping pannes'!$A$2:$A$16,0)),FALSE()),IFERROR(INDEX('Mapping pannes'!$C$2:$C$16,MATCH(N106,'Mapping pannes'!$A$2:$A$16,0)),FALSE()),IFERROR(INDEX('Mapping pannes'!$C$2:$C$16,MATCH(O106,'Mapping pannes'!$A$2:$A$16,0)),FALSE()))</f>
        <v>0</v>
      </c>
      <c r="Q106" s="96">
        <f t="array" ref="Q106">IFERROR(INDEX('Mapping pannes'!$D$2:$D$16,MATCH(M106,'Mapping pannes'!$A$2:$A$16,0)),0)+IFERROR(INDEX('Mapping pannes'!$D$2:$D$16,MATCH(N106,'Mapping pannes'!$A$2:$A$16,0)),0)+IFERROR(INDEX('Mapping pannes'!$D$2:$D$16,MATCH(O106,'Mapping pannes'!$A$2:$A$16,0)),0)</f>
        <v>0</v>
      </c>
      <c r="R106" s="95">
        <f t="shared" si="0"/>
        <v>0</v>
      </c>
      <c r="S106" s="95">
        <f t="shared" si="1"/>
        <v>158.49456665783194</v>
      </c>
      <c r="T106" s="97">
        <f>IFERROR(VLOOKUP(E106,'Mapping pannes'!$G$2:$H$6,2,FALSE()),"")</f>
        <v>0</v>
      </c>
      <c r="U106" s="95">
        <f t="shared" si="2"/>
        <v>0</v>
      </c>
      <c r="V106" s="98">
        <f t="shared" si="7"/>
        <v>158.49456665783194</v>
      </c>
      <c r="W106" s="91" t="str">
        <f t="array" ref="W106">TRIM(IF(NOT(ISNUMBER(L106)),"Modele non cote. ","")&amp;IF(T106="","Grade non reconnu pour decote esthetique. ","")&amp;IFERROR(INDEX('Mapping pannes'!$E$2:$E$16,MATCH(M106,'Mapping pannes'!$A$2:$A$16,0))&amp;" ","")&amp;IFERROR(INDEX('Mapping pannes'!$E$2:$E$16,MATCH(N106,'Mapping pannes'!$A$2:$A$16,0))&amp;" ","")&amp;IFERROR(INDEX('Mapping pannes'!$E$2:$E$16,MATCH(O106,'Mapping pannes'!$A$2:$A$16,0))&amp;" ",""))</f>
        <v/>
      </c>
      <c r="X106" s="99"/>
      <c r="Y106" s="99"/>
      <c r="Z106" s="99"/>
    </row>
    <row r="107" spans="1:26" ht="15.75" customHeight="1">
      <c r="A107" s="92" t="s">
        <v>627</v>
      </c>
      <c r="B107" s="92" t="s">
        <v>628</v>
      </c>
      <c r="C107" s="92" t="s">
        <v>36</v>
      </c>
      <c r="D107" s="92" t="s">
        <v>70</v>
      </c>
      <c r="E107" s="93" t="s">
        <v>76</v>
      </c>
      <c r="F107" s="92" t="s">
        <v>75</v>
      </c>
      <c r="G107" s="92" t="s">
        <v>78</v>
      </c>
      <c r="H107" s="92" t="s">
        <v>77</v>
      </c>
      <c r="I107" s="94" t="s">
        <v>56</v>
      </c>
      <c r="J107" s="94" t="s">
        <v>40</v>
      </c>
      <c r="K107" s="94" t="s">
        <v>57</v>
      </c>
      <c r="L107" s="95">
        <f>IF(SUMPRODUCT(('cotation préalable'!$C$5:$C$15=I107)*('cotation préalable'!$D$5:$D$15=J107)*('cotation préalable'!$E$5:$E$15=K107))=0,"Non cote",SUMPRODUCT(('cotation préalable'!$C$5:$C$15=I107)*('cotation préalable'!$D$5:$D$15=J107)*('cotation préalable'!$E$5:$E$15=K107)*'cotation préalable'!$H$5:$H$15)/SUMPRODUCT(('cotation préalable'!$C$5:$C$15=I107)*('cotation préalable'!$D$5:$D$15=J107)*('cotation préalable'!$E$5:$E$15=K107)))</f>
        <v>158.49456665783194</v>
      </c>
      <c r="M107" s="93"/>
      <c r="N107" s="93"/>
      <c r="O107" s="93"/>
      <c r="P107" s="10" t="b">
        <f t="array" ref="P107">OR(IFERROR(INDEX('Mapping pannes'!$C$2:$C$16,MATCH(M107,'Mapping pannes'!$A$2:$A$16,0)),FALSE()),IFERROR(INDEX('Mapping pannes'!$C$2:$C$16,MATCH(N107,'Mapping pannes'!$A$2:$A$16,0)),FALSE()),IFERROR(INDEX('Mapping pannes'!$C$2:$C$16,MATCH(O107,'Mapping pannes'!$A$2:$A$16,0)),FALSE()))</f>
        <v>0</v>
      </c>
      <c r="Q107" s="96">
        <f t="array" ref="Q107">IFERROR(INDEX('Mapping pannes'!$D$2:$D$16,MATCH(M107,'Mapping pannes'!$A$2:$A$16,0)),0)+IFERROR(INDEX('Mapping pannes'!$D$2:$D$16,MATCH(N107,'Mapping pannes'!$A$2:$A$16,0)),0)+IFERROR(INDEX('Mapping pannes'!$D$2:$D$16,MATCH(O107,'Mapping pannes'!$A$2:$A$16,0)),0)</f>
        <v>0</v>
      </c>
      <c r="R107" s="95">
        <f t="shared" si="0"/>
        <v>0</v>
      </c>
      <c r="S107" s="95">
        <f t="shared" si="1"/>
        <v>158.49456665783194</v>
      </c>
      <c r="T107" s="97">
        <f>IFERROR(VLOOKUP(E107,'Mapping pannes'!$G$2:$H$6,2,FALSE()),"")</f>
        <v>0</v>
      </c>
      <c r="U107" s="95">
        <f t="shared" si="2"/>
        <v>0</v>
      </c>
      <c r="V107" s="98">
        <f t="shared" si="7"/>
        <v>158.49456665783194</v>
      </c>
      <c r="W107" s="91" t="str">
        <f t="array" ref="W107">TRIM(IF(NOT(ISNUMBER(L107)),"Modele non cote. ","")&amp;IF(T107="","Grade non reconnu pour decote esthetique. ","")&amp;IFERROR(INDEX('Mapping pannes'!$E$2:$E$16,MATCH(M107,'Mapping pannes'!$A$2:$A$16,0))&amp;" ","")&amp;IFERROR(INDEX('Mapping pannes'!$E$2:$E$16,MATCH(N107,'Mapping pannes'!$A$2:$A$16,0))&amp;" ","")&amp;IFERROR(INDEX('Mapping pannes'!$E$2:$E$16,MATCH(O107,'Mapping pannes'!$A$2:$A$16,0))&amp;" ",""))</f>
        <v/>
      </c>
      <c r="X107" s="99"/>
      <c r="Y107" s="99"/>
      <c r="Z107" s="99"/>
    </row>
    <row r="108" spans="1:26" ht="15.75" customHeight="1">
      <c r="A108" s="92" t="s">
        <v>483</v>
      </c>
      <c r="B108" s="92" t="s">
        <v>484</v>
      </c>
      <c r="C108" s="92" t="s">
        <v>36</v>
      </c>
      <c r="D108" s="92" t="s">
        <v>70</v>
      </c>
      <c r="E108" s="93" t="s">
        <v>91</v>
      </c>
      <c r="F108" s="92" t="s">
        <v>75</v>
      </c>
      <c r="G108" s="92" t="s">
        <v>78</v>
      </c>
      <c r="H108" s="92" t="s">
        <v>77</v>
      </c>
      <c r="I108" s="94" t="s">
        <v>56</v>
      </c>
      <c r="J108" s="94" t="s">
        <v>40</v>
      </c>
      <c r="K108" s="94" t="s">
        <v>57</v>
      </c>
      <c r="L108" s="95">
        <f>IF(SUMPRODUCT(('cotation préalable'!$C$5:$C$15=I108)*('cotation préalable'!$D$5:$D$15=J108)*('cotation préalable'!$E$5:$E$15=K108))=0,"Non cote",SUMPRODUCT(('cotation préalable'!$C$5:$C$15=I108)*('cotation préalable'!$D$5:$D$15=J108)*('cotation préalable'!$E$5:$E$15=K108)*'cotation préalable'!$H$5:$H$15)/SUMPRODUCT(('cotation préalable'!$C$5:$C$15=I108)*('cotation préalable'!$D$5:$D$15=J108)*('cotation préalable'!$E$5:$E$15=K108)))</f>
        <v>158.49456665783194</v>
      </c>
      <c r="M108" s="93"/>
      <c r="N108" s="93"/>
      <c r="O108" s="93"/>
      <c r="P108" s="10" t="b">
        <f t="array" ref="P108">OR(IFERROR(INDEX('Mapping pannes'!$C$2:$C$16,MATCH(M108,'Mapping pannes'!$A$2:$A$16,0)),FALSE()),IFERROR(INDEX('Mapping pannes'!$C$2:$C$16,MATCH(N108,'Mapping pannes'!$A$2:$A$16,0)),FALSE()),IFERROR(INDEX('Mapping pannes'!$C$2:$C$16,MATCH(O108,'Mapping pannes'!$A$2:$A$16,0)),FALSE()))</f>
        <v>0</v>
      </c>
      <c r="Q108" s="96">
        <f t="array" ref="Q108">IFERROR(INDEX('Mapping pannes'!$D$2:$D$16,MATCH(M108,'Mapping pannes'!$A$2:$A$16,0)),0)+IFERROR(INDEX('Mapping pannes'!$D$2:$D$16,MATCH(N108,'Mapping pannes'!$A$2:$A$16,0)),0)+IFERROR(INDEX('Mapping pannes'!$D$2:$D$16,MATCH(O108,'Mapping pannes'!$A$2:$A$16,0)),0)</f>
        <v>0</v>
      </c>
      <c r="R108" s="95">
        <f t="shared" si="0"/>
        <v>0</v>
      </c>
      <c r="S108" s="95">
        <f t="shared" si="1"/>
        <v>158.49456665783194</v>
      </c>
      <c r="T108" s="97">
        <f>IFERROR(VLOOKUP(E108,'Mapping pannes'!$G$2:$H$6,2,FALSE()),"")</f>
        <v>0.2</v>
      </c>
      <c r="U108" s="95">
        <f t="shared" si="2"/>
        <v>31.698913331566388</v>
      </c>
      <c r="V108" s="98">
        <f t="shared" si="7"/>
        <v>126.79565332626555</v>
      </c>
      <c r="W108" s="91" t="str">
        <f t="array" ref="W108">TRIM(IF(NOT(ISNUMBER(L108)),"Modele non cote. ","")&amp;IF(T108="","Grade non reconnu pour decote esthetique. ","")&amp;IFERROR(INDEX('Mapping pannes'!$E$2:$E$16,MATCH(M108,'Mapping pannes'!$A$2:$A$16,0))&amp;" ","")&amp;IFERROR(INDEX('Mapping pannes'!$E$2:$E$16,MATCH(N108,'Mapping pannes'!$A$2:$A$16,0))&amp;" ","")&amp;IFERROR(INDEX('Mapping pannes'!$E$2:$E$16,MATCH(O108,'Mapping pannes'!$A$2:$A$16,0))&amp;" ",""))</f>
        <v/>
      </c>
      <c r="X108" s="99"/>
      <c r="Y108" s="99"/>
      <c r="Z108" s="99"/>
    </row>
    <row r="109" spans="1:26" ht="15.75" customHeight="1">
      <c r="A109" s="92" t="s">
        <v>629</v>
      </c>
      <c r="B109" s="92" t="s">
        <v>630</v>
      </c>
      <c r="C109" s="92" t="s">
        <v>36</v>
      </c>
      <c r="D109" s="92" t="s">
        <v>70</v>
      </c>
      <c r="E109" s="93" t="s">
        <v>91</v>
      </c>
      <c r="F109" s="92" t="s">
        <v>75</v>
      </c>
      <c r="G109" s="92" t="s">
        <v>78</v>
      </c>
      <c r="H109" s="92" t="s">
        <v>77</v>
      </c>
      <c r="I109" s="94" t="s">
        <v>56</v>
      </c>
      <c r="J109" s="94" t="s">
        <v>40</v>
      </c>
      <c r="K109" s="94" t="s">
        <v>57</v>
      </c>
      <c r="L109" s="95">
        <f>IF(SUMPRODUCT(('cotation préalable'!$C$5:$C$15=I109)*('cotation préalable'!$D$5:$D$15=J109)*('cotation préalable'!$E$5:$E$15=K109))=0,"Non cote",SUMPRODUCT(('cotation préalable'!$C$5:$C$15=I109)*('cotation préalable'!$D$5:$D$15=J109)*('cotation préalable'!$E$5:$E$15=K109)*'cotation préalable'!$H$5:$H$15)/SUMPRODUCT(('cotation préalable'!$C$5:$C$15=I109)*('cotation préalable'!$D$5:$D$15=J109)*('cotation préalable'!$E$5:$E$15=K109)))</f>
        <v>158.49456665783194</v>
      </c>
      <c r="M109" s="93"/>
      <c r="N109" s="93"/>
      <c r="O109" s="93"/>
      <c r="P109" s="10" t="b">
        <f t="array" ref="P109">OR(IFERROR(INDEX('Mapping pannes'!$C$2:$C$16,MATCH(M109,'Mapping pannes'!$A$2:$A$16,0)),FALSE()),IFERROR(INDEX('Mapping pannes'!$C$2:$C$16,MATCH(N109,'Mapping pannes'!$A$2:$A$16,0)),FALSE()),IFERROR(INDEX('Mapping pannes'!$C$2:$C$16,MATCH(O109,'Mapping pannes'!$A$2:$A$16,0)),FALSE()))</f>
        <v>0</v>
      </c>
      <c r="Q109" s="96">
        <f t="array" ref="Q109">IFERROR(INDEX('Mapping pannes'!$D$2:$D$16,MATCH(M109,'Mapping pannes'!$A$2:$A$16,0)),0)+IFERROR(INDEX('Mapping pannes'!$D$2:$D$16,MATCH(N109,'Mapping pannes'!$A$2:$A$16,0)),0)+IFERROR(INDEX('Mapping pannes'!$D$2:$D$16,MATCH(O109,'Mapping pannes'!$A$2:$A$16,0)),0)</f>
        <v>0</v>
      </c>
      <c r="R109" s="95">
        <f t="shared" si="0"/>
        <v>0</v>
      </c>
      <c r="S109" s="95">
        <f t="shared" si="1"/>
        <v>158.49456665783194</v>
      </c>
      <c r="T109" s="97">
        <f>IFERROR(VLOOKUP(E109,'Mapping pannes'!$G$2:$H$6,2,FALSE()),"")</f>
        <v>0.2</v>
      </c>
      <c r="U109" s="95">
        <f t="shared" si="2"/>
        <v>31.698913331566388</v>
      </c>
      <c r="V109" s="98">
        <f t="shared" si="7"/>
        <v>126.79565332626555</v>
      </c>
      <c r="W109" s="91" t="str">
        <f t="array" ref="W109">TRIM(IF(NOT(ISNUMBER(L109)),"Modele non cote. ","")&amp;IF(T109="","Grade non reconnu pour decote esthetique. ","")&amp;IFERROR(INDEX('Mapping pannes'!$E$2:$E$16,MATCH(M109,'Mapping pannes'!$A$2:$A$16,0))&amp;" ","")&amp;IFERROR(INDEX('Mapping pannes'!$E$2:$E$16,MATCH(N109,'Mapping pannes'!$A$2:$A$16,0))&amp;" ","")&amp;IFERROR(INDEX('Mapping pannes'!$E$2:$E$16,MATCH(O109,'Mapping pannes'!$A$2:$A$16,0))&amp;" ",""))</f>
        <v/>
      </c>
      <c r="X109" s="99"/>
      <c r="Y109" s="99"/>
      <c r="Z109" s="99"/>
    </row>
    <row r="110" spans="1:26" ht="15.75" customHeight="1">
      <c r="A110" s="92" t="s">
        <v>485</v>
      </c>
      <c r="B110" s="92" t="s">
        <v>486</v>
      </c>
      <c r="C110" s="92" t="s">
        <v>36</v>
      </c>
      <c r="D110" s="92" t="s">
        <v>70</v>
      </c>
      <c r="E110" s="93" t="s">
        <v>91</v>
      </c>
      <c r="F110" s="92" t="s">
        <v>75</v>
      </c>
      <c r="G110" s="92" t="s">
        <v>78</v>
      </c>
      <c r="H110" s="92" t="s">
        <v>77</v>
      </c>
      <c r="I110" s="94" t="s">
        <v>56</v>
      </c>
      <c r="J110" s="94" t="s">
        <v>40</v>
      </c>
      <c r="K110" s="94" t="s">
        <v>57</v>
      </c>
      <c r="L110" s="95">
        <f>IF(SUMPRODUCT(('cotation préalable'!$C$5:$C$15=I110)*('cotation préalable'!$D$5:$D$15=J110)*('cotation préalable'!$E$5:$E$15=K110))=0,"Non cote",SUMPRODUCT(('cotation préalable'!$C$5:$C$15=I110)*('cotation préalable'!$D$5:$D$15=J110)*('cotation préalable'!$E$5:$E$15=K110)*'cotation préalable'!$H$5:$H$15)/SUMPRODUCT(('cotation préalable'!$C$5:$C$15=I110)*('cotation préalable'!$D$5:$D$15=J110)*('cotation préalable'!$E$5:$E$15=K110)))</f>
        <v>158.49456665783194</v>
      </c>
      <c r="M110" s="93"/>
      <c r="N110" s="93"/>
      <c r="O110" s="93"/>
      <c r="P110" s="10" t="b">
        <f t="array" ref="P110">OR(IFERROR(INDEX('Mapping pannes'!$C$2:$C$16,MATCH(M110,'Mapping pannes'!$A$2:$A$16,0)),FALSE()),IFERROR(INDEX('Mapping pannes'!$C$2:$C$16,MATCH(N110,'Mapping pannes'!$A$2:$A$16,0)),FALSE()),IFERROR(INDEX('Mapping pannes'!$C$2:$C$16,MATCH(O110,'Mapping pannes'!$A$2:$A$16,0)),FALSE()))</f>
        <v>0</v>
      </c>
      <c r="Q110" s="96">
        <f t="array" ref="Q110">IFERROR(INDEX('Mapping pannes'!$D$2:$D$16,MATCH(M110,'Mapping pannes'!$A$2:$A$16,0)),0)+IFERROR(INDEX('Mapping pannes'!$D$2:$D$16,MATCH(N110,'Mapping pannes'!$A$2:$A$16,0)),0)+IFERROR(INDEX('Mapping pannes'!$D$2:$D$16,MATCH(O110,'Mapping pannes'!$A$2:$A$16,0)),0)</f>
        <v>0</v>
      </c>
      <c r="R110" s="95">
        <f t="shared" si="0"/>
        <v>0</v>
      </c>
      <c r="S110" s="95">
        <f t="shared" si="1"/>
        <v>158.49456665783194</v>
      </c>
      <c r="T110" s="97">
        <f>IFERROR(VLOOKUP(E110,'Mapping pannes'!$G$2:$H$6,2,FALSE()),"")</f>
        <v>0.2</v>
      </c>
      <c r="U110" s="95">
        <f t="shared" si="2"/>
        <v>31.698913331566388</v>
      </c>
      <c r="V110" s="98">
        <f t="shared" si="7"/>
        <v>126.79565332626555</v>
      </c>
      <c r="W110" s="91" t="str">
        <f t="array" ref="W110">TRIM(IF(NOT(ISNUMBER(L110)),"Modele non cote. ","")&amp;IF(T110="","Grade non reconnu pour decote esthetique. ","")&amp;IFERROR(INDEX('Mapping pannes'!$E$2:$E$16,MATCH(M110,'Mapping pannes'!$A$2:$A$16,0))&amp;" ","")&amp;IFERROR(INDEX('Mapping pannes'!$E$2:$E$16,MATCH(N110,'Mapping pannes'!$A$2:$A$16,0))&amp;" ","")&amp;IFERROR(INDEX('Mapping pannes'!$E$2:$E$16,MATCH(O110,'Mapping pannes'!$A$2:$A$16,0))&amp;" ",""))</f>
        <v/>
      </c>
      <c r="X110" s="99"/>
      <c r="Y110" s="99"/>
      <c r="Z110" s="99"/>
    </row>
    <row r="111" spans="1:26" ht="15.75" customHeight="1">
      <c r="A111" s="92" t="s">
        <v>487</v>
      </c>
      <c r="B111" s="92" t="s">
        <v>488</v>
      </c>
      <c r="C111" s="92" t="s">
        <v>36</v>
      </c>
      <c r="D111" s="92" t="s">
        <v>70</v>
      </c>
      <c r="E111" s="93" t="s">
        <v>91</v>
      </c>
      <c r="F111" s="92" t="s">
        <v>75</v>
      </c>
      <c r="G111" s="92" t="s">
        <v>78</v>
      </c>
      <c r="H111" s="92" t="s">
        <v>77</v>
      </c>
      <c r="I111" s="94" t="s">
        <v>56</v>
      </c>
      <c r="J111" s="94" t="s">
        <v>40</v>
      </c>
      <c r="K111" s="94" t="s">
        <v>57</v>
      </c>
      <c r="L111" s="95">
        <f>IF(SUMPRODUCT(('cotation préalable'!$C$5:$C$15=I111)*('cotation préalable'!$D$5:$D$15=J111)*('cotation préalable'!$E$5:$E$15=K111))=0,"Non cote",SUMPRODUCT(('cotation préalable'!$C$5:$C$15=I111)*('cotation préalable'!$D$5:$D$15=J111)*('cotation préalable'!$E$5:$E$15=K111)*'cotation préalable'!$H$5:$H$15)/SUMPRODUCT(('cotation préalable'!$C$5:$C$15=I111)*('cotation préalable'!$D$5:$D$15=J111)*('cotation préalable'!$E$5:$E$15=K111)))</f>
        <v>158.49456665783194</v>
      </c>
      <c r="M111" s="93"/>
      <c r="N111" s="93"/>
      <c r="O111" s="93"/>
      <c r="P111" s="10" t="b">
        <f t="array" ref="P111">OR(IFERROR(INDEX('Mapping pannes'!$C$2:$C$16,MATCH(M111,'Mapping pannes'!$A$2:$A$16,0)),FALSE()),IFERROR(INDEX('Mapping pannes'!$C$2:$C$16,MATCH(N111,'Mapping pannes'!$A$2:$A$16,0)),FALSE()),IFERROR(INDEX('Mapping pannes'!$C$2:$C$16,MATCH(O111,'Mapping pannes'!$A$2:$A$16,0)),FALSE()))</f>
        <v>0</v>
      </c>
      <c r="Q111" s="96">
        <f t="array" ref="Q111">IFERROR(INDEX('Mapping pannes'!$D$2:$D$16,MATCH(M111,'Mapping pannes'!$A$2:$A$16,0)),0)+IFERROR(INDEX('Mapping pannes'!$D$2:$D$16,MATCH(N111,'Mapping pannes'!$A$2:$A$16,0)),0)+IFERROR(INDEX('Mapping pannes'!$D$2:$D$16,MATCH(O111,'Mapping pannes'!$A$2:$A$16,0)),0)</f>
        <v>0</v>
      </c>
      <c r="R111" s="95">
        <f t="shared" si="0"/>
        <v>0</v>
      </c>
      <c r="S111" s="95">
        <f t="shared" si="1"/>
        <v>158.49456665783194</v>
      </c>
      <c r="T111" s="97">
        <f>IFERROR(VLOOKUP(E111,'Mapping pannes'!$G$2:$H$6,2,FALSE()),"")</f>
        <v>0.2</v>
      </c>
      <c r="U111" s="95">
        <f t="shared" si="2"/>
        <v>31.698913331566388</v>
      </c>
      <c r="V111" s="98">
        <f t="shared" si="7"/>
        <v>126.79565332626555</v>
      </c>
      <c r="W111" s="91" t="str">
        <f t="array" ref="W111">TRIM(IF(NOT(ISNUMBER(L111)),"Modele non cote. ","")&amp;IF(T111="","Grade non reconnu pour decote esthetique. ","")&amp;IFERROR(INDEX('Mapping pannes'!$E$2:$E$16,MATCH(M111,'Mapping pannes'!$A$2:$A$16,0))&amp;" ","")&amp;IFERROR(INDEX('Mapping pannes'!$E$2:$E$16,MATCH(N111,'Mapping pannes'!$A$2:$A$16,0))&amp;" ","")&amp;IFERROR(INDEX('Mapping pannes'!$E$2:$E$16,MATCH(O111,'Mapping pannes'!$A$2:$A$16,0))&amp;" ",""))</f>
        <v/>
      </c>
      <c r="X111" s="99"/>
      <c r="Y111" s="99"/>
      <c r="Z111" s="99"/>
    </row>
    <row r="112" spans="1:26" ht="15.75" hidden="1" customHeight="1">
      <c r="A112" s="10" t="s">
        <v>489</v>
      </c>
      <c r="B112" s="10" t="s">
        <v>490</v>
      </c>
      <c r="C112" s="10" t="s">
        <v>36</v>
      </c>
      <c r="D112" s="10" t="s">
        <v>523</v>
      </c>
      <c r="E112" s="81" t="s">
        <v>91</v>
      </c>
      <c r="F112" s="10" t="s">
        <v>278</v>
      </c>
      <c r="G112" s="10" t="s">
        <v>78</v>
      </c>
      <c r="H112" s="10" t="s">
        <v>77</v>
      </c>
      <c r="I112" s="12" t="s">
        <v>74</v>
      </c>
      <c r="J112" s="12" t="s">
        <v>40</v>
      </c>
      <c r="K112" s="12" t="s">
        <v>57</v>
      </c>
      <c r="L112" s="83">
        <f>IF(SUMPRODUCT(('cotation préalable'!$C$5:$C$15=I112)*('cotation préalable'!$D$5:$D$15=J112)*('cotation préalable'!$E$5:$E$15=K112))=0,"Non cote",SUMPRODUCT(('cotation préalable'!$C$5:$C$15=I112)*('cotation préalable'!$D$5:$D$15=J112)*('cotation préalable'!$E$5:$E$15=K112)*'cotation préalable'!$H$5:$H$15)/SUMPRODUCT(('cotation préalable'!$C$5:$C$15=I112)*('cotation préalable'!$D$5:$D$15=J112)*('cotation préalable'!$E$5:$E$15=K112)))</f>
        <v>144.71243042671614</v>
      </c>
      <c r="M112" s="81" t="s">
        <v>11</v>
      </c>
      <c r="N112" s="81"/>
      <c r="O112" s="81"/>
      <c r="P112" s="10" t="b">
        <f t="array" ref="P112">OR(IFERROR(INDEX('Mapping pannes'!$C$2:$C$16,MATCH(M112,'Mapping pannes'!$A$2:$A$16,0)),FALSE()),IFERROR(INDEX('Mapping pannes'!$C$2:$C$16,MATCH(N112,'Mapping pannes'!$A$2:$A$16,0)),FALSE()),IFERROR(INDEX('Mapping pannes'!$C$2:$C$16,MATCH(O112,'Mapping pannes'!$A$2:$A$16,0)),FALSE()))</f>
        <v>0</v>
      </c>
      <c r="Q112" s="30">
        <f t="array" ref="Q112">IFERROR(INDEX('Mapping pannes'!$D$2:$D$16,MATCH(M112,'Mapping pannes'!$A$2:$A$16,0)),0)+IFERROR(INDEX('Mapping pannes'!$D$2:$D$16,MATCH(N112,'Mapping pannes'!$A$2:$A$16,0)),0)+IFERROR(INDEX('Mapping pannes'!$D$2:$D$16,MATCH(O112,'Mapping pannes'!$A$2:$A$16,0)),0)</f>
        <v>40</v>
      </c>
      <c r="R112" s="83">
        <f t="shared" si="0"/>
        <v>40</v>
      </c>
      <c r="S112" s="83">
        <f t="shared" si="1"/>
        <v>104.71243042671614</v>
      </c>
      <c r="T112" s="89">
        <f>IFERROR(VLOOKUP(E112,'Mapping pannes'!$G$2:$H$6,2,FALSE()),"")</f>
        <v>0.2</v>
      </c>
      <c r="U112" s="83">
        <f t="shared" si="2"/>
        <v>28.94248608534323</v>
      </c>
      <c r="V112" s="90">
        <f t="shared" si="7"/>
        <v>75.769944341372906</v>
      </c>
      <c r="W112" s="91" t="str">
        <f t="array" ref="W112">TRIM(IF(NOT(ISNUMBER(L112)),"Modele non cote. ","")&amp;IF(T112="","Grade non reconnu pour decote esthetique. ","")&amp;IFERROR(INDEX('Mapping pannes'!$E$2:$E$16,MATCH(M112,'Mapping pannes'!$A$2:$A$16,0))&amp;" ","")&amp;IFERROR(INDEX('Mapping pannes'!$E$2:$E$16,MATCH(N112,'Mapping pannes'!$A$2:$A$16,0))&amp;" ","")&amp;IFERROR(INDEX('Mapping pannes'!$E$2:$E$16,MATCH(O112,'Mapping pannes'!$A$2:$A$16,0))&amp;" ",""))</f>
        <v/>
      </c>
    </row>
    <row r="113" spans="1:26" ht="15.75" hidden="1" customHeight="1">
      <c r="A113" s="10" t="s">
        <v>275</v>
      </c>
      <c r="B113" s="10" t="s">
        <v>276</v>
      </c>
      <c r="C113" s="10" t="s">
        <v>36</v>
      </c>
      <c r="D113" s="10" t="s">
        <v>523</v>
      </c>
      <c r="E113" s="81" t="s">
        <v>91</v>
      </c>
      <c r="F113" s="10" t="s">
        <v>278</v>
      </c>
      <c r="G113" s="10" t="s">
        <v>78</v>
      </c>
      <c r="H113" s="10" t="s">
        <v>77</v>
      </c>
      <c r="I113" s="12" t="s">
        <v>74</v>
      </c>
      <c r="J113" s="12" t="s">
        <v>40</v>
      </c>
      <c r="K113" s="12" t="s">
        <v>57</v>
      </c>
      <c r="L113" s="83">
        <f>IF(SUMPRODUCT(('cotation préalable'!$C$5:$C$15=I113)*('cotation préalable'!$D$5:$D$15=J113)*('cotation préalable'!$E$5:$E$15=K113))=0,"Non cote",SUMPRODUCT(('cotation préalable'!$C$5:$C$15=I113)*('cotation préalable'!$D$5:$D$15=J113)*('cotation préalable'!$E$5:$E$15=K113)*'cotation préalable'!$H$5:$H$15)/SUMPRODUCT(('cotation préalable'!$C$5:$C$15=I113)*('cotation préalable'!$D$5:$D$15=J113)*('cotation préalable'!$E$5:$E$15=K113)))</f>
        <v>144.71243042671614</v>
      </c>
      <c r="M113" s="81" t="s">
        <v>53</v>
      </c>
      <c r="N113" s="81"/>
      <c r="O113" s="81"/>
      <c r="P113" s="10" t="b">
        <f t="array" ref="P113">OR(IFERROR(INDEX('Mapping pannes'!$C$2:$C$16,MATCH(M113,'Mapping pannes'!$A$2:$A$16,0)),FALSE()),IFERROR(INDEX('Mapping pannes'!$C$2:$C$16,MATCH(N113,'Mapping pannes'!$A$2:$A$16,0)),FALSE()),IFERROR(INDEX('Mapping pannes'!$C$2:$C$16,MATCH(O113,'Mapping pannes'!$A$2:$A$16,0)),FALSE()))</f>
        <v>0</v>
      </c>
      <c r="Q113" s="30">
        <f t="array" ref="Q113">IFERROR(INDEX('Mapping pannes'!$D$2:$D$16,MATCH(M113,'Mapping pannes'!$A$2:$A$16,0)),0)+IFERROR(INDEX('Mapping pannes'!$D$2:$D$16,MATCH(N113,'Mapping pannes'!$A$2:$A$16,0)),0)+IFERROR(INDEX('Mapping pannes'!$D$2:$D$16,MATCH(O113,'Mapping pannes'!$A$2:$A$16,0)),0)</f>
        <v>30</v>
      </c>
      <c r="R113" s="83">
        <f t="shared" si="0"/>
        <v>30</v>
      </c>
      <c r="S113" s="83">
        <f t="shared" si="1"/>
        <v>114.71243042671614</v>
      </c>
      <c r="T113" s="89">
        <f>IFERROR(VLOOKUP(E113,'Mapping pannes'!$G$2:$H$6,2,FALSE()),"")</f>
        <v>0.2</v>
      </c>
      <c r="U113" s="83">
        <f t="shared" si="2"/>
        <v>28.94248608534323</v>
      </c>
      <c r="V113" s="90">
        <f t="shared" si="7"/>
        <v>85.769944341372906</v>
      </c>
      <c r="W113" s="91"/>
    </row>
    <row r="114" spans="1:26" ht="15.75" customHeight="1">
      <c r="A114" s="92" t="s">
        <v>497</v>
      </c>
      <c r="B114" s="92" t="s">
        <v>498</v>
      </c>
      <c r="C114" s="92" t="s">
        <v>36</v>
      </c>
      <c r="D114" s="92" t="s">
        <v>523</v>
      </c>
      <c r="E114" s="93" t="s">
        <v>91</v>
      </c>
      <c r="F114" s="92" t="s">
        <v>278</v>
      </c>
      <c r="G114" s="92" t="s">
        <v>78</v>
      </c>
      <c r="H114" s="92" t="s">
        <v>77</v>
      </c>
      <c r="I114" s="94" t="s">
        <v>74</v>
      </c>
      <c r="J114" s="94" t="s">
        <v>40</v>
      </c>
      <c r="K114" s="94" t="s">
        <v>57</v>
      </c>
      <c r="L114" s="95">
        <f>IF(SUMPRODUCT(('cotation préalable'!$C$5:$C$15=I114)*('cotation préalable'!$D$5:$D$15=J114)*('cotation préalable'!$E$5:$E$15=K114))=0,"Non cote",SUMPRODUCT(('cotation préalable'!$C$5:$C$15=I114)*('cotation préalable'!$D$5:$D$15=J114)*('cotation préalable'!$E$5:$E$15=K114)*'cotation préalable'!$H$5:$H$15)/SUMPRODUCT(('cotation préalable'!$C$5:$C$15=I114)*('cotation préalable'!$D$5:$D$15=J114)*('cotation préalable'!$E$5:$E$15=K114)))</f>
        <v>144.71243042671614</v>
      </c>
      <c r="M114" s="93"/>
      <c r="N114" s="93"/>
      <c r="O114" s="93"/>
      <c r="P114" s="10" t="b">
        <f t="array" ref="P114">OR(IFERROR(INDEX('Mapping pannes'!$C$2:$C$16,MATCH(M114,'Mapping pannes'!$A$2:$A$16,0)),FALSE()),IFERROR(INDEX('Mapping pannes'!$C$2:$C$16,MATCH(N114,'Mapping pannes'!$A$2:$A$16,0)),FALSE()),IFERROR(INDEX('Mapping pannes'!$C$2:$C$16,MATCH(O114,'Mapping pannes'!$A$2:$A$16,0)),FALSE()))</f>
        <v>0</v>
      </c>
      <c r="Q114" s="96">
        <f t="array" ref="Q114">IFERROR(INDEX('Mapping pannes'!$D$2:$D$16,MATCH(M114,'Mapping pannes'!$A$2:$A$16,0)),0)+IFERROR(INDEX('Mapping pannes'!$D$2:$D$16,MATCH(N114,'Mapping pannes'!$A$2:$A$16,0)),0)+IFERROR(INDEX('Mapping pannes'!$D$2:$D$16,MATCH(O114,'Mapping pannes'!$A$2:$A$16,0)),0)</f>
        <v>0</v>
      </c>
      <c r="R114" s="95">
        <f t="shared" si="0"/>
        <v>0</v>
      </c>
      <c r="S114" s="95">
        <f t="shared" si="1"/>
        <v>144.71243042671614</v>
      </c>
      <c r="T114" s="97">
        <f>IFERROR(VLOOKUP(E114,'Mapping pannes'!$G$2:$H$6,2,FALSE()),"")</f>
        <v>0.2</v>
      </c>
      <c r="U114" s="95">
        <f t="shared" si="2"/>
        <v>28.94248608534323</v>
      </c>
      <c r="V114" s="98">
        <f t="shared" si="7"/>
        <v>115.76994434137291</v>
      </c>
      <c r="W114" s="91" t="str">
        <f t="array" ref="W114">TRIM(IF(NOT(ISNUMBER(L114)),"Modele non cote. ","")&amp;IF(T114="","Grade non reconnu pour decote esthetique. ","")&amp;IFERROR(INDEX('Mapping pannes'!$E$2:$E$16,MATCH(M114,'Mapping pannes'!$A$2:$A$16,0))&amp;" ","")&amp;IFERROR(INDEX('Mapping pannes'!$E$2:$E$16,MATCH(N114,'Mapping pannes'!$A$2:$A$16,0))&amp;" ","")&amp;IFERROR(INDEX('Mapping pannes'!$E$2:$E$16,MATCH(O114,'Mapping pannes'!$A$2:$A$16,0))&amp;" ",""))</f>
        <v/>
      </c>
      <c r="X114" s="99"/>
      <c r="Y114" s="99"/>
      <c r="Z114" s="99"/>
    </row>
    <row r="115" spans="1:26" ht="15.75" hidden="1" customHeight="1">
      <c r="A115" s="10" t="s">
        <v>526</v>
      </c>
      <c r="B115" s="10" t="s">
        <v>527</v>
      </c>
      <c r="C115" s="10" t="s">
        <v>36</v>
      </c>
      <c r="D115" s="10" t="s">
        <v>523</v>
      </c>
      <c r="E115" s="81" t="s">
        <v>123</v>
      </c>
      <c r="F115" s="10" t="s">
        <v>278</v>
      </c>
      <c r="G115" s="10" t="s">
        <v>78</v>
      </c>
      <c r="H115" s="10" t="s">
        <v>77</v>
      </c>
      <c r="I115" s="12" t="s">
        <v>74</v>
      </c>
      <c r="J115" s="12" t="s">
        <v>40</v>
      </c>
      <c r="K115" s="12" t="s">
        <v>57</v>
      </c>
      <c r="L115" s="83">
        <v>144.71</v>
      </c>
      <c r="M115" s="81" t="s">
        <v>165</v>
      </c>
      <c r="N115" s="81"/>
      <c r="O115" s="81"/>
      <c r="P115" s="10" t="b">
        <f t="array" ref="P115">OR(IFERROR(INDEX('Mapping pannes'!$C$2:$C$16,MATCH(M115,'Mapping pannes'!$A$2:$A$16,0)),FALSE()),IFERROR(INDEX('Mapping pannes'!$C$2:$C$16,MATCH(N115,'Mapping pannes'!$A$2:$A$16,0)),FALSE()),IFERROR(INDEX('Mapping pannes'!$C$2:$C$16,MATCH(O115,'Mapping pannes'!$A$2:$A$16,0)),FALSE()))</f>
        <v>1</v>
      </c>
      <c r="Q115" s="30">
        <f t="array" ref="Q115">IFERROR(INDEX('Mapping pannes'!$D$2:$D$16,MATCH(M115,'Mapping pannes'!$A$2:$A$16,0)),0)+IFERROR(INDEX('Mapping pannes'!$D$2:$D$16,MATCH(N115,'Mapping pannes'!$A$2:$A$16,0)),0)+IFERROR(INDEX('Mapping pannes'!$D$2:$D$16,MATCH(O115,'Mapping pannes'!$A$2:$A$16,0)),0)</f>
        <v>0</v>
      </c>
      <c r="R115" s="83">
        <v>0</v>
      </c>
      <c r="S115" s="83">
        <f t="shared" si="1"/>
        <v>144.71</v>
      </c>
      <c r="T115" s="89">
        <f>IFERROR(VLOOKUP(E115,'Mapping pannes'!$G$2:$H$6,2,FALSE()),"")</f>
        <v>0.7</v>
      </c>
      <c r="U115" s="83">
        <f t="shared" si="2"/>
        <v>101.297</v>
      </c>
      <c r="V115" s="90">
        <f t="shared" si="7"/>
        <v>43.413000000000011</v>
      </c>
      <c r="W115" s="91" t="str">
        <f t="array" ref="W115">TRIM(IF(NOT(ISNUMBER(L115)),"Modele non cote. ","")&amp;IF(T115="","Grade non reconnu pour decote esthetique. ","")&amp;IFERROR(INDEX('Mapping pannes'!$E$2:$E$16,MATCH(M115,'Mapping pannes'!$A$2:$A$16,0))&amp;" ","")&amp;IFERROR(INDEX('Mapping pannes'!$E$2:$E$16,MATCH(N115,'Mapping pannes'!$A$2:$A$16,0))&amp;" ","")&amp;IFERROR(INDEX('Mapping pannes'!$E$2:$E$16,MATCH(O115,'Mapping pannes'!$A$2:$A$16,0))&amp;" ",""))</f>
        <v/>
      </c>
    </row>
    <row r="116" spans="1:26" ht="15.75" hidden="1" customHeight="1">
      <c r="A116" s="10" t="s">
        <v>571</v>
      </c>
      <c r="B116" s="10" t="s">
        <v>572</v>
      </c>
      <c r="C116" s="10" t="s">
        <v>36</v>
      </c>
      <c r="D116" s="10" t="s">
        <v>523</v>
      </c>
      <c r="E116" s="81" t="s">
        <v>112</v>
      </c>
      <c r="F116" s="10" t="s">
        <v>278</v>
      </c>
      <c r="G116" s="10" t="s">
        <v>78</v>
      </c>
      <c r="H116" s="10" t="s">
        <v>77</v>
      </c>
      <c r="I116" s="12" t="s">
        <v>74</v>
      </c>
      <c r="J116" s="12" t="s">
        <v>40</v>
      </c>
      <c r="K116" s="12" t="s">
        <v>57</v>
      </c>
      <c r="L116" s="83">
        <v>144.71</v>
      </c>
      <c r="M116" s="101" t="s">
        <v>172</v>
      </c>
      <c r="N116" s="81"/>
      <c r="O116" s="81"/>
      <c r="P116" s="10" t="b">
        <f t="array" ref="P116">OR(IFERROR(INDEX('Mapping pannes'!$C$2:$C$16,MATCH(M116,'Mapping pannes'!$A$2:$A$16,0)),FALSE()),IFERROR(INDEX('Mapping pannes'!$C$2:$C$16,MATCH(N116,'Mapping pannes'!$A$2:$A$16,0)),FALSE()),IFERROR(INDEX('Mapping pannes'!$C$2:$C$16,MATCH(O116,'Mapping pannes'!$A$2:$A$16,0)),FALSE()))</f>
        <v>0</v>
      </c>
      <c r="Q116" s="30">
        <f t="array" ref="Q116">IFERROR(INDEX('Mapping pannes'!$D$2:$D$16,MATCH(M116,'Mapping pannes'!$A$2:$A$16,0)),0)+IFERROR(INDEX('Mapping pannes'!$D$2:$D$16,MATCH(N116,'Mapping pannes'!$A$2:$A$16,0)),0)+IFERROR(INDEX('Mapping pannes'!$D$2:$D$16,MATCH(O116,'Mapping pannes'!$A$2:$A$16,0)),0)</f>
        <v>15</v>
      </c>
      <c r="R116" s="83">
        <f t="shared" ref="R116:R131" si="8">IF(NOT(ISNUMBER(L116)),"Non calculable",IF(P116,L116,MIN(L116,Q116)))</f>
        <v>15</v>
      </c>
      <c r="S116" s="83">
        <f t="shared" si="1"/>
        <v>129.71</v>
      </c>
      <c r="T116" s="89">
        <f>IFERROR(VLOOKUP(E116,'Mapping pannes'!$G$2:$H$6,2,FALSE()),"")</f>
        <v>0.4</v>
      </c>
      <c r="U116" s="83">
        <f t="shared" si="2"/>
        <v>57.884000000000007</v>
      </c>
      <c r="V116" s="90">
        <f t="shared" si="7"/>
        <v>71.825999999999993</v>
      </c>
      <c r="W116" s="91" t="str">
        <f t="array" ref="W116">TRIM(IF(NOT(ISNUMBER(L116)),"Modele non cote. ","")&amp;IF(T116="","Grade non reconnu pour decote esthetique. ","")&amp;IFERROR(INDEX('Mapping pannes'!$E$2:$E$16,MATCH(M116,'Mapping pannes'!$A$2:$A$16,0))&amp;" ","")&amp;IFERROR(INDEX('Mapping pannes'!$E$2:$E$16,MATCH(N116,'Mapping pannes'!$A$2:$A$16,0))&amp;" ","")&amp;IFERROR(INDEX('Mapping pannes'!$E$2:$E$16,MATCH(O116,'Mapping pannes'!$A$2:$A$16,0))&amp;" ",""))</f>
        <v/>
      </c>
    </row>
    <row r="117" spans="1:26" ht="15.75" hidden="1" customHeight="1">
      <c r="A117" s="10" t="s">
        <v>575</v>
      </c>
      <c r="B117" s="10" t="s">
        <v>576</v>
      </c>
      <c r="C117" s="10" t="s">
        <v>36</v>
      </c>
      <c r="D117" s="10" t="s">
        <v>523</v>
      </c>
      <c r="E117" s="81" t="s">
        <v>91</v>
      </c>
      <c r="F117" s="10" t="s">
        <v>278</v>
      </c>
      <c r="G117" s="10" t="s">
        <v>78</v>
      </c>
      <c r="H117" s="10" t="s">
        <v>77</v>
      </c>
      <c r="I117" s="12" t="s">
        <v>74</v>
      </c>
      <c r="J117" s="12" t="s">
        <v>40</v>
      </c>
      <c r="K117" s="12" t="s">
        <v>57</v>
      </c>
      <c r="L117" s="83">
        <f>IF(SUMPRODUCT(('cotation préalable'!$C$5:$C$15=I117)*('cotation préalable'!$D$5:$D$15=J117)*('cotation préalable'!$E$5:$E$15=K117))=0,"Non cote",SUMPRODUCT(('cotation préalable'!$C$5:$C$15=I117)*('cotation préalable'!$D$5:$D$15=J117)*('cotation préalable'!$E$5:$E$15=K117)*'cotation préalable'!$H$5:$H$15)/SUMPRODUCT(('cotation préalable'!$C$5:$C$15=I117)*('cotation préalable'!$D$5:$D$15=J117)*('cotation préalable'!$E$5:$E$15=K117)))</f>
        <v>144.71243042671614</v>
      </c>
      <c r="M117" s="101" t="s">
        <v>172</v>
      </c>
      <c r="N117" s="81"/>
      <c r="O117" s="81"/>
      <c r="P117" s="10" t="b">
        <f t="array" ref="P117">OR(IFERROR(INDEX('Mapping pannes'!$C$2:$C$16,MATCH(M117,'Mapping pannes'!$A$2:$A$16,0)),FALSE()),IFERROR(INDEX('Mapping pannes'!$C$2:$C$16,MATCH(N117,'Mapping pannes'!$A$2:$A$16,0)),FALSE()),IFERROR(INDEX('Mapping pannes'!$C$2:$C$16,MATCH(O117,'Mapping pannes'!$A$2:$A$16,0)),FALSE()))</f>
        <v>0</v>
      </c>
      <c r="Q117" s="30">
        <f t="array" ref="Q117">IFERROR(INDEX('Mapping pannes'!$D$2:$D$16,MATCH(M117,'Mapping pannes'!$A$2:$A$16,0)),0)+IFERROR(INDEX('Mapping pannes'!$D$2:$D$16,MATCH(N117,'Mapping pannes'!$A$2:$A$16,0)),0)+IFERROR(INDEX('Mapping pannes'!$D$2:$D$16,MATCH(O117,'Mapping pannes'!$A$2:$A$16,0)),0)</f>
        <v>15</v>
      </c>
      <c r="R117" s="83">
        <f t="shared" si="8"/>
        <v>15</v>
      </c>
      <c r="S117" s="83">
        <f t="shared" si="1"/>
        <v>129.71243042671614</v>
      </c>
      <c r="T117" s="89">
        <f>IFERROR(VLOOKUP(E117,'Mapping pannes'!$G$2:$H$6,2,FALSE()),"")</f>
        <v>0.2</v>
      </c>
      <c r="U117" s="83">
        <f t="shared" si="2"/>
        <v>28.94248608534323</v>
      </c>
      <c r="V117" s="90">
        <f t="shared" si="7"/>
        <v>100.76994434137291</v>
      </c>
      <c r="W117" s="91" t="str">
        <f t="array" ref="W117">TRIM(IF(NOT(ISNUMBER(L117)),"Modele non cote. ","")&amp;IF(T117="","Grade non reconnu pour decote esthetique. ","")&amp;IFERROR(INDEX('Mapping pannes'!$E$2:$E$16,MATCH(M117,'Mapping pannes'!$A$2:$A$16,0))&amp;" ","")&amp;IFERROR(INDEX('Mapping pannes'!$E$2:$E$16,MATCH(N117,'Mapping pannes'!$A$2:$A$16,0))&amp;" ","")&amp;IFERROR(INDEX('Mapping pannes'!$E$2:$E$16,MATCH(O117,'Mapping pannes'!$A$2:$A$16,0))&amp;" ",""))</f>
        <v/>
      </c>
    </row>
    <row r="118" spans="1:26" ht="15.75" hidden="1" customHeight="1">
      <c r="A118" s="10" t="s">
        <v>577</v>
      </c>
      <c r="B118" s="10" t="s">
        <v>578</v>
      </c>
      <c r="C118" s="10" t="s">
        <v>36</v>
      </c>
      <c r="D118" s="10" t="s">
        <v>523</v>
      </c>
      <c r="E118" s="81" t="s">
        <v>91</v>
      </c>
      <c r="F118" s="10" t="s">
        <v>278</v>
      </c>
      <c r="G118" s="10" t="s">
        <v>78</v>
      </c>
      <c r="H118" s="10" t="s">
        <v>77</v>
      </c>
      <c r="I118" s="12" t="s">
        <v>74</v>
      </c>
      <c r="J118" s="12" t="s">
        <v>40</v>
      </c>
      <c r="K118" s="12" t="s">
        <v>57</v>
      </c>
      <c r="L118" s="83">
        <f>IF(SUMPRODUCT(('cotation préalable'!$C$5:$C$15=I118)*('cotation préalable'!$D$5:$D$15=J118)*('cotation préalable'!$E$5:$E$15=K118))=0,"Non cote",SUMPRODUCT(('cotation préalable'!$C$5:$C$15=I118)*('cotation préalable'!$D$5:$D$15=J118)*('cotation préalable'!$E$5:$E$15=K118)*'cotation préalable'!$H$5:$H$15)/SUMPRODUCT(('cotation préalable'!$C$5:$C$15=I118)*('cotation préalable'!$D$5:$D$15=J118)*('cotation préalable'!$E$5:$E$15=K118)))</f>
        <v>144.71243042671614</v>
      </c>
      <c r="M118" s="101" t="s">
        <v>172</v>
      </c>
      <c r="N118" s="81"/>
      <c r="O118" s="81"/>
      <c r="P118" s="10" t="b">
        <f t="array" ref="P118">OR(IFERROR(INDEX('Mapping pannes'!$C$2:$C$16,MATCH(M118,'Mapping pannes'!$A$2:$A$16,0)),FALSE()),IFERROR(INDEX('Mapping pannes'!$C$2:$C$16,MATCH(N118,'Mapping pannes'!$A$2:$A$16,0)),FALSE()),IFERROR(INDEX('Mapping pannes'!$C$2:$C$16,MATCH(O118,'Mapping pannes'!$A$2:$A$16,0)),FALSE()))</f>
        <v>0</v>
      </c>
      <c r="Q118" s="30">
        <f t="array" ref="Q118">IFERROR(INDEX('Mapping pannes'!$D$2:$D$16,MATCH(M118,'Mapping pannes'!$A$2:$A$16,0)),0)+IFERROR(INDEX('Mapping pannes'!$D$2:$D$16,MATCH(N118,'Mapping pannes'!$A$2:$A$16,0)),0)+IFERROR(INDEX('Mapping pannes'!$D$2:$D$16,MATCH(O118,'Mapping pannes'!$A$2:$A$16,0)),0)</f>
        <v>15</v>
      </c>
      <c r="R118" s="83">
        <f t="shared" si="8"/>
        <v>15</v>
      </c>
      <c r="S118" s="83">
        <f t="shared" si="1"/>
        <v>129.71243042671614</v>
      </c>
      <c r="T118" s="89">
        <f>IFERROR(VLOOKUP(E118,'Mapping pannes'!$G$2:$H$6,2,FALSE()),"")</f>
        <v>0.2</v>
      </c>
      <c r="U118" s="83">
        <f t="shared" si="2"/>
        <v>28.94248608534323</v>
      </c>
      <c r="V118" s="90">
        <f t="shared" si="7"/>
        <v>100.76994434137291</v>
      </c>
      <c r="W118" s="91" t="str">
        <f t="array" ref="W118">TRIM(IF(NOT(ISNUMBER(L118)),"Modele non cote. ","")&amp;IF(T118="","Grade non reconnu pour decote esthetique. ","")&amp;IFERROR(INDEX('Mapping pannes'!$E$2:$E$16,MATCH(M118,'Mapping pannes'!$A$2:$A$16,0))&amp;" ","")&amp;IFERROR(INDEX('Mapping pannes'!$E$2:$E$16,MATCH(N118,'Mapping pannes'!$A$2:$A$16,0))&amp;" ","")&amp;IFERROR(INDEX('Mapping pannes'!$E$2:$E$16,MATCH(O118,'Mapping pannes'!$A$2:$A$16,0))&amp;" ",""))</f>
        <v/>
      </c>
    </row>
    <row r="119" spans="1:26" ht="15.75" customHeight="1">
      <c r="A119" s="92" t="s">
        <v>499</v>
      </c>
      <c r="B119" s="92" t="s">
        <v>500</v>
      </c>
      <c r="C119" s="92" t="s">
        <v>36</v>
      </c>
      <c r="D119" s="92" t="s">
        <v>523</v>
      </c>
      <c r="E119" s="93" t="s">
        <v>76</v>
      </c>
      <c r="F119" s="92" t="s">
        <v>278</v>
      </c>
      <c r="G119" s="92" t="s">
        <v>78</v>
      </c>
      <c r="H119" s="92" t="s">
        <v>77</v>
      </c>
      <c r="I119" s="94" t="s">
        <v>74</v>
      </c>
      <c r="J119" s="94" t="s">
        <v>40</v>
      </c>
      <c r="K119" s="94" t="s">
        <v>57</v>
      </c>
      <c r="L119" s="95">
        <f>IF(SUMPRODUCT(('cotation préalable'!$C$5:$C$15=I119)*('cotation préalable'!$D$5:$D$15=J119)*('cotation préalable'!$E$5:$E$15=K119))=0,"Non cote",SUMPRODUCT(('cotation préalable'!$C$5:$C$15=I119)*('cotation préalable'!$D$5:$D$15=J119)*('cotation préalable'!$E$5:$E$15=K119)*'cotation préalable'!$H$5:$H$15)/SUMPRODUCT(('cotation préalable'!$C$5:$C$15=I119)*('cotation préalable'!$D$5:$D$15=J119)*('cotation préalable'!$E$5:$E$15=K119)))</f>
        <v>144.71243042671614</v>
      </c>
      <c r="M119" s="93"/>
      <c r="N119" s="93"/>
      <c r="O119" s="93"/>
      <c r="P119" s="10" t="b">
        <f t="array" ref="P119">OR(IFERROR(INDEX('Mapping pannes'!$C$2:$C$16,MATCH(M119,'Mapping pannes'!$A$2:$A$16,0)),FALSE()),IFERROR(INDEX('Mapping pannes'!$C$2:$C$16,MATCH(N119,'Mapping pannes'!$A$2:$A$16,0)),FALSE()),IFERROR(INDEX('Mapping pannes'!$C$2:$C$16,MATCH(O119,'Mapping pannes'!$A$2:$A$16,0)),FALSE()))</f>
        <v>0</v>
      </c>
      <c r="Q119" s="96">
        <f t="array" ref="Q119">IFERROR(INDEX('Mapping pannes'!$D$2:$D$16,MATCH(M119,'Mapping pannes'!$A$2:$A$16,0)),0)+IFERROR(INDEX('Mapping pannes'!$D$2:$D$16,MATCH(N119,'Mapping pannes'!$A$2:$A$16,0)),0)+IFERROR(INDEX('Mapping pannes'!$D$2:$D$16,MATCH(O119,'Mapping pannes'!$A$2:$A$16,0)),0)</f>
        <v>0</v>
      </c>
      <c r="R119" s="95">
        <f t="shared" si="8"/>
        <v>0</v>
      </c>
      <c r="S119" s="95">
        <f t="shared" si="1"/>
        <v>144.71243042671614</v>
      </c>
      <c r="T119" s="97">
        <f>IFERROR(VLOOKUP(E119,'Mapping pannes'!$G$2:$H$6,2,FALSE()),"")</f>
        <v>0</v>
      </c>
      <c r="U119" s="95">
        <f t="shared" si="2"/>
        <v>0</v>
      </c>
      <c r="V119" s="98">
        <f t="shared" si="7"/>
        <v>144.71243042671614</v>
      </c>
      <c r="W119" s="91" t="str">
        <f t="array" ref="W119">TRIM(IF(NOT(ISNUMBER(L119)),"Modele non cote. ","")&amp;IF(T119="","Grade non reconnu pour decote esthetique. ","")&amp;IFERROR(INDEX('Mapping pannes'!$E$2:$E$16,MATCH(M119,'Mapping pannes'!$A$2:$A$16,0))&amp;" ","")&amp;IFERROR(INDEX('Mapping pannes'!$E$2:$E$16,MATCH(N119,'Mapping pannes'!$A$2:$A$16,0))&amp;" ","")&amp;IFERROR(INDEX('Mapping pannes'!$E$2:$E$16,MATCH(O119,'Mapping pannes'!$A$2:$A$16,0))&amp;" ",""))</f>
        <v/>
      </c>
      <c r="X119" s="99"/>
      <c r="Y119" s="99"/>
      <c r="Z119" s="99"/>
    </row>
    <row r="120" spans="1:26" ht="15.75" customHeight="1">
      <c r="A120" s="92" t="s">
        <v>631</v>
      </c>
      <c r="B120" s="92" t="s">
        <v>632</v>
      </c>
      <c r="C120" s="92" t="s">
        <v>36</v>
      </c>
      <c r="D120" s="92" t="s">
        <v>523</v>
      </c>
      <c r="E120" s="93" t="s">
        <v>76</v>
      </c>
      <c r="F120" s="92" t="s">
        <v>278</v>
      </c>
      <c r="G120" s="92" t="s">
        <v>78</v>
      </c>
      <c r="H120" s="92" t="s">
        <v>77</v>
      </c>
      <c r="I120" s="94" t="s">
        <v>74</v>
      </c>
      <c r="J120" s="94" t="s">
        <v>40</v>
      </c>
      <c r="K120" s="94" t="s">
        <v>57</v>
      </c>
      <c r="L120" s="95">
        <f>IF(SUMPRODUCT(('cotation préalable'!$C$5:$C$15=I120)*('cotation préalable'!$D$5:$D$15=J120)*('cotation préalable'!$E$5:$E$15=K120))=0,"Non cote",SUMPRODUCT(('cotation préalable'!$C$5:$C$15=I120)*('cotation préalable'!$D$5:$D$15=J120)*('cotation préalable'!$E$5:$E$15=K120)*'cotation préalable'!$H$5:$H$15)/SUMPRODUCT(('cotation préalable'!$C$5:$C$15=I120)*('cotation préalable'!$D$5:$D$15=J120)*('cotation préalable'!$E$5:$E$15=K120)))</f>
        <v>144.71243042671614</v>
      </c>
      <c r="M120" s="93"/>
      <c r="N120" s="93"/>
      <c r="O120" s="93"/>
      <c r="P120" s="10" t="b">
        <f t="array" ref="P120">OR(IFERROR(INDEX('Mapping pannes'!$C$2:$C$16,MATCH(M120,'Mapping pannes'!$A$2:$A$16,0)),FALSE()),IFERROR(INDEX('Mapping pannes'!$C$2:$C$16,MATCH(N120,'Mapping pannes'!$A$2:$A$16,0)),FALSE()),IFERROR(INDEX('Mapping pannes'!$C$2:$C$16,MATCH(O120,'Mapping pannes'!$A$2:$A$16,0)),FALSE()))</f>
        <v>0</v>
      </c>
      <c r="Q120" s="96">
        <f t="array" ref="Q120">IFERROR(INDEX('Mapping pannes'!$D$2:$D$16,MATCH(M120,'Mapping pannes'!$A$2:$A$16,0)),0)+IFERROR(INDEX('Mapping pannes'!$D$2:$D$16,MATCH(N120,'Mapping pannes'!$A$2:$A$16,0)),0)+IFERROR(INDEX('Mapping pannes'!$D$2:$D$16,MATCH(O120,'Mapping pannes'!$A$2:$A$16,0)),0)</f>
        <v>0</v>
      </c>
      <c r="R120" s="95">
        <f t="shared" si="8"/>
        <v>0</v>
      </c>
      <c r="S120" s="95">
        <f t="shared" si="1"/>
        <v>144.71243042671614</v>
      </c>
      <c r="T120" s="97">
        <f>IFERROR(VLOOKUP(E120,'Mapping pannes'!$G$2:$H$6,2,FALSE()),"")</f>
        <v>0</v>
      </c>
      <c r="U120" s="95">
        <f t="shared" si="2"/>
        <v>0</v>
      </c>
      <c r="V120" s="98">
        <f t="shared" si="7"/>
        <v>144.71243042671614</v>
      </c>
      <c r="W120" s="91" t="str">
        <f t="array" ref="W120">TRIM(IF(NOT(ISNUMBER(L120)),"Modele non cote. ","")&amp;IF(T120="","Grade non reconnu pour decote esthetique. ","")&amp;IFERROR(INDEX('Mapping pannes'!$E$2:$E$16,MATCH(M120,'Mapping pannes'!$A$2:$A$16,0))&amp;" ","")&amp;IFERROR(INDEX('Mapping pannes'!$E$2:$E$16,MATCH(N120,'Mapping pannes'!$A$2:$A$16,0))&amp;" ","")&amp;IFERROR(INDEX('Mapping pannes'!$E$2:$E$16,MATCH(O120,'Mapping pannes'!$A$2:$A$16,0))&amp;" ",""))</f>
        <v/>
      </c>
      <c r="X120" s="99"/>
      <c r="Y120" s="99"/>
      <c r="Z120" s="99"/>
    </row>
    <row r="121" spans="1:26" ht="15.75" customHeight="1">
      <c r="A121" s="92" t="s">
        <v>511</v>
      </c>
      <c r="B121" s="92" t="s">
        <v>512</v>
      </c>
      <c r="C121" s="92" t="s">
        <v>36</v>
      </c>
      <c r="D121" s="92" t="s">
        <v>523</v>
      </c>
      <c r="E121" s="93" t="s">
        <v>76</v>
      </c>
      <c r="F121" s="92" t="s">
        <v>278</v>
      </c>
      <c r="G121" s="92" t="s">
        <v>78</v>
      </c>
      <c r="H121" s="92" t="s">
        <v>77</v>
      </c>
      <c r="I121" s="94" t="s">
        <v>74</v>
      </c>
      <c r="J121" s="94" t="s">
        <v>40</v>
      </c>
      <c r="K121" s="94" t="s">
        <v>57</v>
      </c>
      <c r="L121" s="95">
        <f>IF(SUMPRODUCT(('cotation préalable'!$C$5:$C$15=I121)*('cotation préalable'!$D$5:$D$15=J121)*('cotation préalable'!$E$5:$E$15=K121))=0,"Non cote",SUMPRODUCT(('cotation préalable'!$C$5:$C$15=I121)*('cotation préalable'!$D$5:$D$15=J121)*('cotation préalable'!$E$5:$E$15=K121)*'cotation préalable'!$H$5:$H$15)/SUMPRODUCT(('cotation préalable'!$C$5:$C$15=I121)*('cotation préalable'!$D$5:$D$15=J121)*('cotation préalable'!$E$5:$E$15=K121)))</f>
        <v>144.71243042671614</v>
      </c>
      <c r="M121" s="93"/>
      <c r="N121" s="93"/>
      <c r="O121" s="93"/>
      <c r="P121" s="10" t="b">
        <f t="array" ref="P121">OR(IFERROR(INDEX('Mapping pannes'!$C$2:$C$16,MATCH(M121,'Mapping pannes'!$A$2:$A$16,0)),FALSE()),IFERROR(INDEX('Mapping pannes'!$C$2:$C$16,MATCH(N121,'Mapping pannes'!$A$2:$A$16,0)),FALSE()),IFERROR(INDEX('Mapping pannes'!$C$2:$C$16,MATCH(O121,'Mapping pannes'!$A$2:$A$16,0)),FALSE()))</f>
        <v>0</v>
      </c>
      <c r="Q121" s="96">
        <f t="array" ref="Q121">IFERROR(INDEX('Mapping pannes'!$D$2:$D$16,MATCH(M121,'Mapping pannes'!$A$2:$A$16,0)),0)+IFERROR(INDEX('Mapping pannes'!$D$2:$D$16,MATCH(N121,'Mapping pannes'!$A$2:$A$16,0)),0)+IFERROR(INDEX('Mapping pannes'!$D$2:$D$16,MATCH(O121,'Mapping pannes'!$A$2:$A$16,0)),0)</f>
        <v>0</v>
      </c>
      <c r="R121" s="95">
        <f t="shared" si="8"/>
        <v>0</v>
      </c>
      <c r="S121" s="95">
        <f t="shared" si="1"/>
        <v>144.71243042671614</v>
      </c>
      <c r="T121" s="97">
        <f>IFERROR(VLOOKUP(E121,'Mapping pannes'!$G$2:$H$6,2,FALSE()),"")</f>
        <v>0</v>
      </c>
      <c r="U121" s="95">
        <f t="shared" si="2"/>
        <v>0</v>
      </c>
      <c r="V121" s="98">
        <f t="shared" si="7"/>
        <v>144.71243042671614</v>
      </c>
      <c r="W121" s="91" t="str">
        <f t="array" ref="W121">TRIM(IF(NOT(ISNUMBER(L121)),"Modele non cote. ","")&amp;IF(T121="","Grade non reconnu pour decote esthetique. ","")&amp;IFERROR(INDEX('Mapping pannes'!$E$2:$E$16,MATCH(M121,'Mapping pannes'!$A$2:$A$16,0))&amp;" ","")&amp;IFERROR(INDEX('Mapping pannes'!$E$2:$E$16,MATCH(N121,'Mapping pannes'!$A$2:$A$16,0))&amp;" ","")&amp;IFERROR(INDEX('Mapping pannes'!$E$2:$E$16,MATCH(O121,'Mapping pannes'!$A$2:$A$16,0))&amp;" ",""))</f>
        <v/>
      </c>
      <c r="X121" s="99"/>
      <c r="Y121" s="99"/>
      <c r="Z121" s="99"/>
    </row>
    <row r="122" spans="1:26" ht="15.75" customHeight="1">
      <c r="A122" s="92" t="s">
        <v>513</v>
      </c>
      <c r="B122" s="92" t="s">
        <v>514</v>
      </c>
      <c r="C122" s="92" t="s">
        <v>36</v>
      </c>
      <c r="D122" s="92" t="s">
        <v>523</v>
      </c>
      <c r="E122" s="93" t="s">
        <v>76</v>
      </c>
      <c r="F122" s="92" t="s">
        <v>278</v>
      </c>
      <c r="G122" s="92" t="s">
        <v>78</v>
      </c>
      <c r="H122" s="92" t="s">
        <v>77</v>
      </c>
      <c r="I122" s="94" t="s">
        <v>74</v>
      </c>
      <c r="J122" s="94" t="s">
        <v>40</v>
      </c>
      <c r="K122" s="94" t="s">
        <v>57</v>
      </c>
      <c r="L122" s="95">
        <f>IF(SUMPRODUCT(('cotation préalable'!$C$5:$C$15=I122)*('cotation préalable'!$D$5:$D$15=J122)*('cotation préalable'!$E$5:$E$15=K122))=0,"Non cote",SUMPRODUCT(('cotation préalable'!$C$5:$C$15=I122)*('cotation préalable'!$D$5:$D$15=J122)*('cotation préalable'!$E$5:$E$15=K122)*'cotation préalable'!$H$5:$H$15)/SUMPRODUCT(('cotation préalable'!$C$5:$C$15=I122)*('cotation préalable'!$D$5:$D$15=J122)*('cotation préalable'!$E$5:$E$15=K122)))</f>
        <v>144.71243042671614</v>
      </c>
      <c r="M122" s="93"/>
      <c r="N122" s="93"/>
      <c r="O122" s="93"/>
      <c r="P122" s="10" t="b">
        <f t="array" ref="P122">OR(IFERROR(INDEX('Mapping pannes'!$C$2:$C$16,MATCH(M122,'Mapping pannes'!$A$2:$A$16,0)),FALSE()),IFERROR(INDEX('Mapping pannes'!$C$2:$C$16,MATCH(N122,'Mapping pannes'!$A$2:$A$16,0)),FALSE()),IFERROR(INDEX('Mapping pannes'!$C$2:$C$16,MATCH(O122,'Mapping pannes'!$A$2:$A$16,0)),FALSE()))</f>
        <v>0</v>
      </c>
      <c r="Q122" s="96">
        <f t="array" ref="Q122">IFERROR(INDEX('Mapping pannes'!$D$2:$D$16,MATCH(M122,'Mapping pannes'!$A$2:$A$16,0)),0)+IFERROR(INDEX('Mapping pannes'!$D$2:$D$16,MATCH(N122,'Mapping pannes'!$A$2:$A$16,0)),0)+IFERROR(INDEX('Mapping pannes'!$D$2:$D$16,MATCH(O122,'Mapping pannes'!$A$2:$A$16,0)),0)</f>
        <v>0</v>
      </c>
      <c r="R122" s="95">
        <f t="shared" si="8"/>
        <v>0</v>
      </c>
      <c r="S122" s="95">
        <f t="shared" si="1"/>
        <v>144.71243042671614</v>
      </c>
      <c r="T122" s="97">
        <f>IFERROR(VLOOKUP(E122,'Mapping pannes'!$G$2:$H$6,2,FALSE()),"")</f>
        <v>0</v>
      </c>
      <c r="U122" s="95">
        <f t="shared" si="2"/>
        <v>0</v>
      </c>
      <c r="V122" s="98">
        <f t="shared" si="7"/>
        <v>144.71243042671614</v>
      </c>
      <c r="W122" s="91" t="str">
        <f t="array" ref="W122">TRIM(IF(NOT(ISNUMBER(L122)),"Modele non cote. ","")&amp;IF(T122="","Grade non reconnu pour decote esthetique. ","")&amp;IFERROR(INDEX('Mapping pannes'!$E$2:$E$16,MATCH(M122,'Mapping pannes'!$A$2:$A$16,0))&amp;" ","")&amp;IFERROR(INDEX('Mapping pannes'!$E$2:$E$16,MATCH(N122,'Mapping pannes'!$A$2:$A$16,0))&amp;" ","")&amp;IFERROR(INDEX('Mapping pannes'!$E$2:$E$16,MATCH(O122,'Mapping pannes'!$A$2:$A$16,0))&amp;" ",""))</f>
        <v/>
      </c>
      <c r="X122" s="99"/>
      <c r="Y122" s="99"/>
      <c r="Z122" s="99"/>
    </row>
    <row r="123" spans="1:26" ht="15.75" customHeight="1">
      <c r="A123" s="92" t="s">
        <v>637</v>
      </c>
      <c r="B123" s="92" t="s">
        <v>638</v>
      </c>
      <c r="C123" s="92" t="s">
        <v>36</v>
      </c>
      <c r="D123" s="92" t="s">
        <v>523</v>
      </c>
      <c r="E123" s="93" t="s">
        <v>112</v>
      </c>
      <c r="F123" s="92" t="s">
        <v>278</v>
      </c>
      <c r="G123" s="92" t="s">
        <v>78</v>
      </c>
      <c r="H123" s="92" t="s">
        <v>77</v>
      </c>
      <c r="I123" s="94" t="s">
        <v>74</v>
      </c>
      <c r="J123" s="94" t="s">
        <v>40</v>
      </c>
      <c r="K123" s="94" t="s">
        <v>57</v>
      </c>
      <c r="L123" s="95">
        <f>IF(SUMPRODUCT(('cotation préalable'!$C$5:$C$15=I123)*('cotation préalable'!$D$5:$D$15=J123)*('cotation préalable'!$E$5:$E$15=K123))=0,"Non cote",SUMPRODUCT(('cotation préalable'!$C$5:$C$15=I123)*('cotation préalable'!$D$5:$D$15=J123)*('cotation préalable'!$E$5:$E$15=K123)*'cotation préalable'!$H$5:$H$15)/SUMPRODUCT(('cotation préalable'!$C$5:$C$15=I123)*('cotation préalable'!$D$5:$D$15=J123)*('cotation préalable'!$E$5:$E$15=K123)))</f>
        <v>144.71243042671614</v>
      </c>
      <c r="M123" s="93"/>
      <c r="N123" s="93"/>
      <c r="O123" s="93"/>
      <c r="P123" s="10" t="b">
        <f t="array" ref="P123">OR(IFERROR(INDEX('Mapping pannes'!$C$2:$C$16,MATCH(M123,'Mapping pannes'!$A$2:$A$16,0)),FALSE()),IFERROR(INDEX('Mapping pannes'!$C$2:$C$16,MATCH(N123,'Mapping pannes'!$A$2:$A$16,0)),FALSE()),IFERROR(INDEX('Mapping pannes'!$C$2:$C$16,MATCH(O123,'Mapping pannes'!$A$2:$A$16,0)),FALSE()))</f>
        <v>0</v>
      </c>
      <c r="Q123" s="96">
        <f t="array" ref="Q123">IFERROR(INDEX('Mapping pannes'!$D$2:$D$16,MATCH(M123,'Mapping pannes'!$A$2:$A$16,0)),0)+IFERROR(INDEX('Mapping pannes'!$D$2:$D$16,MATCH(N123,'Mapping pannes'!$A$2:$A$16,0)),0)+IFERROR(INDEX('Mapping pannes'!$D$2:$D$16,MATCH(O123,'Mapping pannes'!$A$2:$A$16,0)),0)</f>
        <v>0</v>
      </c>
      <c r="R123" s="95">
        <f t="shared" si="8"/>
        <v>0</v>
      </c>
      <c r="S123" s="95">
        <f t="shared" si="1"/>
        <v>144.71243042671614</v>
      </c>
      <c r="T123" s="97">
        <f>IFERROR(VLOOKUP(E123,'Mapping pannes'!$G$2:$H$6,2,FALSE()),"")</f>
        <v>0.4</v>
      </c>
      <c r="U123" s="95">
        <f t="shared" si="2"/>
        <v>57.88497217068646</v>
      </c>
      <c r="V123" s="98">
        <f t="shared" si="7"/>
        <v>86.827458256029672</v>
      </c>
      <c r="W123" s="91" t="str">
        <f t="array" ref="W123">TRIM(IF(NOT(ISNUMBER(L123)),"Modele non cote. ","")&amp;IF(T123="","Grade non reconnu pour decote esthetique. ","")&amp;IFERROR(INDEX('Mapping pannes'!$E$2:$E$16,MATCH(M123,'Mapping pannes'!$A$2:$A$16,0))&amp;" ","")&amp;IFERROR(INDEX('Mapping pannes'!$E$2:$E$16,MATCH(N123,'Mapping pannes'!$A$2:$A$16,0))&amp;" ","")&amp;IFERROR(INDEX('Mapping pannes'!$E$2:$E$16,MATCH(O123,'Mapping pannes'!$A$2:$A$16,0))&amp;" ",""))</f>
        <v/>
      </c>
      <c r="X123" s="99"/>
      <c r="Y123" s="99"/>
      <c r="Z123" s="99"/>
    </row>
    <row r="124" spans="1:26" ht="15.75" customHeight="1">
      <c r="A124" s="92" t="s">
        <v>639</v>
      </c>
      <c r="B124" s="92" t="s">
        <v>640</v>
      </c>
      <c r="C124" s="92" t="s">
        <v>36</v>
      </c>
      <c r="D124" s="92" t="s">
        <v>523</v>
      </c>
      <c r="E124" s="93" t="s">
        <v>91</v>
      </c>
      <c r="F124" s="92" t="s">
        <v>278</v>
      </c>
      <c r="G124" s="92" t="s">
        <v>78</v>
      </c>
      <c r="H124" s="92" t="s">
        <v>77</v>
      </c>
      <c r="I124" s="94" t="s">
        <v>74</v>
      </c>
      <c r="J124" s="94" t="s">
        <v>40</v>
      </c>
      <c r="K124" s="94" t="s">
        <v>57</v>
      </c>
      <c r="L124" s="95">
        <f>IF(SUMPRODUCT(('cotation préalable'!$C$5:$C$15=I124)*('cotation préalable'!$D$5:$D$15=J124)*('cotation préalable'!$E$5:$E$15=K124))=0,"Non cote",SUMPRODUCT(('cotation préalable'!$C$5:$C$15=I124)*('cotation préalable'!$D$5:$D$15=J124)*('cotation préalable'!$E$5:$E$15=K124)*'cotation préalable'!$H$5:$H$15)/SUMPRODUCT(('cotation préalable'!$C$5:$C$15=I124)*('cotation préalable'!$D$5:$D$15=J124)*('cotation préalable'!$E$5:$E$15=K124)))</f>
        <v>144.71243042671614</v>
      </c>
      <c r="M124" s="93"/>
      <c r="N124" s="93"/>
      <c r="O124" s="93"/>
      <c r="P124" s="10" t="b">
        <f t="array" ref="P124">OR(IFERROR(INDEX('Mapping pannes'!$C$2:$C$16,MATCH(M124,'Mapping pannes'!$A$2:$A$16,0)),FALSE()),IFERROR(INDEX('Mapping pannes'!$C$2:$C$16,MATCH(N124,'Mapping pannes'!$A$2:$A$16,0)),FALSE()),IFERROR(INDEX('Mapping pannes'!$C$2:$C$16,MATCH(O124,'Mapping pannes'!$A$2:$A$16,0)),FALSE()))</f>
        <v>0</v>
      </c>
      <c r="Q124" s="96">
        <f t="array" ref="Q124">IFERROR(INDEX('Mapping pannes'!$D$2:$D$16,MATCH(M124,'Mapping pannes'!$A$2:$A$16,0)),0)+IFERROR(INDEX('Mapping pannes'!$D$2:$D$16,MATCH(N124,'Mapping pannes'!$A$2:$A$16,0)),0)+IFERROR(INDEX('Mapping pannes'!$D$2:$D$16,MATCH(O124,'Mapping pannes'!$A$2:$A$16,0)),0)</f>
        <v>0</v>
      </c>
      <c r="R124" s="95">
        <f t="shared" si="8"/>
        <v>0</v>
      </c>
      <c r="S124" s="95">
        <f t="shared" si="1"/>
        <v>144.71243042671614</v>
      </c>
      <c r="T124" s="97">
        <f>IFERROR(VLOOKUP(E124,'Mapping pannes'!$G$2:$H$6,2,FALSE()),"")</f>
        <v>0.2</v>
      </c>
      <c r="U124" s="95">
        <f t="shared" si="2"/>
        <v>28.94248608534323</v>
      </c>
      <c r="V124" s="98">
        <f t="shared" si="7"/>
        <v>115.76994434137291</v>
      </c>
      <c r="W124" s="91" t="str">
        <f t="array" ref="W124">TRIM(IF(NOT(ISNUMBER(L124)),"Modele non cote. ","")&amp;IF(T124="","Grade non reconnu pour decote esthetique. ","")&amp;IFERROR(INDEX('Mapping pannes'!$E$2:$E$16,MATCH(M124,'Mapping pannes'!$A$2:$A$16,0))&amp;" ","")&amp;IFERROR(INDEX('Mapping pannes'!$E$2:$E$16,MATCH(N124,'Mapping pannes'!$A$2:$A$16,0))&amp;" ","")&amp;IFERROR(INDEX('Mapping pannes'!$E$2:$E$16,MATCH(O124,'Mapping pannes'!$A$2:$A$16,0))&amp;" ",""))</f>
        <v/>
      </c>
      <c r="X124" s="99"/>
      <c r="Y124" s="99"/>
      <c r="Z124" s="99"/>
    </row>
    <row r="125" spans="1:26" ht="15.75" customHeight="1">
      <c r="A125" s="92" t="s">
        <v>643</v>
      </c>
      <c r="B125" s="92" t="s">
        <v>644</v>
      </c>
      <c r="C125" s="92" t="s">
        <v>36</v>
      </c>
      <c r="D125" s="92" t="s">
        <v>523</v>
      </c>
      <c r="E125" s="93" t="s">
        <v>91</v>
      </c>
      <c r="F125" s="92" t="s">
        <v>278</v>
      </c>
      <c r="G125" s="92" t="s">
        <v>78</v>
      </c>
      <c r="H125" s="92" t="s">
        <v>77</v>
      </c>
      <c r="I125" s="94" t="s">
        <v>74</v>
      </c>
      <c r="J125" s="94" t="s">
        <v>40</v>
      </c>
      <c r="K125" s="94" t="s">
        <v>57</v>
      </c>
      <c r="L125" s="95">
        <f>IF(SUMPRODUCT(('cotation préalable'!$C$5:$C$15=I125)*('cotation préalable'!$D$5:$D$15=J125)*('cotation préalable'!$E$5:$E$15=K125))=0,"Non cote",SUMPRODUCT(('cotation préalable'!$C$5:$C$15=I125)*('cotation préalable'!$D$5:$D$15=J125)*('cotation préalable'!$E$5:$E$15=K125)*'cotation préalable'!$H$5:$H$15)/SUMPRODUCT(('cotation préalable'!$C$5:$C$15=I125)*('cotation préalable'!$D$5:$D$15=J125)*('cotation préalable'!$E$5:$E$15=K125)))</f>
        <v>144.71243042671614</v>
      </c>
      <c r="M125" s="93"/>
      <c r="N125" s="93"/>
      <c r="O125" s="93"/>
      <c r="P125" s="10" t="b">
        <f t="array" ref="P125">OR(IFERROR(INDEX('Mapping pannes'!$C$2:$C$16,MATCH(M125,'Mapping pannes'!$A$2:$A$16,0)),FALSE()),IFERROR(INDEX('Mapping pannes'!$C$2:$C$16,MATCH(N125,'Mapping pannes'!$A$2:$A$16,0)),FALSE()),IFERROR(INDEX('Mapping pannes'!$C$2:$C$16,MATCH(O125,'Mapping pannes'!$A$2:$A$16,0)),FALSE()))</f>
        <v>0</v>
      </c>
      <c r="Q125" s="96">
        <f t="array" ref="Q125">IFERROR(INDEX('Mapping pannes'!$D$2:$D$16,MATCH(M125,'Mapping pannes'!$A$2:$A$16,0)),0)+IFERROR(INDEX('Mapping pannes'!$D$2:$D$16,MATCH(N125,'Mapping pannes'!$A$2:$A$16,0)),0)+IFERROR(INDEX('Mapping pannes'!$D$2:$D$16,MATCH(O125,'Mapping pannes'!$A$2:$A$16,0)),0)</f>
        <v>0</v>
      </c>
      <c r="R125" s="95">
        <f t="shared" si="8"/>
        <v>0</v>
      </c>
      <c r="S125" s="95">
        <f t="shared" si="1"/>
        <v>144.71243042671614</v>
      </c>
      <c r="T125" s="97">
        <f>IFERROR(VLOOKUP(E125,'Mapping pannes'!$G$2:$H$6,2,FALSE()),"")</f>
        <v>0.2</v>
      </c>
      <c r="U125" s="95">
        <f t="shared" si="2"/>
        <v>28.94248608534323</v>
      </c>
      <c r="V125" s="98">
        <f t="shared" si="7"/>
        <v>115.76994434137291</v>
      </c>
      <c r="W125" s="91" t="str">
        <f t="array" ref="W125">TRIM(IF(NOT(ISNUMBER(L125)),"Modele non cote. ","")&amp;IF(T125="","Grade non reconnu pour decote esthetique. ","")&amp;IFERROR(INDEX('Mapping pannes'!$E$2:$E$16,MATCH(M125,'Mapping pannes'!$A$2:$A$16,0))&amp;" ","")&amp;IFERROR(INDEX('Mapping pannes'!$E$2:$E$16,MATCH(N125,'Mapping pannes'!$A$2:$A$16,0))&amp;" ","")&amp;IFERROR(INDEX('Mapping pannes'!$E$2:$E$16,MATCH(O125,'Mapping pannes'!$A$2:$A$16,0))&amp;" ",""))</f>
        <v/>
      </c>
      <c r="X125" s="99"/>
      <c r="Y125" s="99"/>
      <c r="Z125" s="99"/>
    </row>
    <row r="126" spans="1:26" ht="15.75" customHeight="1">
      <c r="A126" s="92" t="s">
        <v>515</v>
      </c>
      <c r="B126" s="92" t="s">
        <v>516</v>
      </c>
      <c r="C126" s="92" t="s">
        <v>36</v>
      </c>
      <c r="D126" s="92" t="s">
        <v>523</v>
      </c>
      <c r="E126" s="93" t="s">
        <v>91</v>
      </c>
      <c r="F126" s="92" t="s">
        <v>278</v>
      </c>
      <c r="G126" s="92" t="s">
        <v>78</v>
      </c>
      <c r="H126" s="92" t="s">
        <v>77</v>
      </c>
      <c r="I126" s="94" t="s">
        <v>74</v>
      </c>
      <c r="J126" s="94" t="s">
        <v>40</v>
      </c>
      <c r="K126" s="94" t="s">
        <v>57</v>
      </c>
      <c r="L126" s="95">
        <f>IF(SUMPRODUCT(('cotation préalable'!$C$5:$C$15=I126)*('cotation préalable'!$D$5:$D$15=J126)*('cotation préalable'!$E$5:$E$15=K126))=0,"Non cote",SUMPRODUCT(('cotation préalable'!$C$5:$C$15=I126)*('cotation préalable'!$D$5:$D$15=J126)*('cotation préalable'!$E$5:$E$15=K126)*'cotation préalable'!$H$5:$H$15)/SUMPRODUCT(('cotation préalable'!$C$5:$C$15=I126)*('cotation préalable'!$D$5:$D$15=J126)*('cotation préalable'!$E$5:$E$15=K126)))</f>
        <v>144.71243042671614</v>
      </c>
      <c r="M126" s="93"/>
      <c r="N126" s="93"/>
      <c r="O126" s="93"/>
      <c r="P126" s="10" t="b">
        <f t="array" ref="P126">OR(IFERROR(INDEX('Mapping pannes'!$C$2:$C$16,MATCH(M126,'Mapping pannes'!$A$2:$A$16,0)),FALSE()),IFERROR(INDEX('Mapping pannes'!$C$2:$C$16,MATCH(N126,'Mapping pannes'!$A$2:$A$16,0)),FALSE()),IFERROR(INDEX('Mapping pannes'!$C$2:$C$16,MATCH(O126,'Mapping pannes'!$A$2:$A$16,0)),FALSE()))</f>
        <v>0</v>
      </c>
      <c r="Q126" s="96">
        <f t="array" ref="Q126">IFERROR(INDEX('Mapping pannes'!$D$2:$D$16,MATCH(M126,'Mapping pannes'!$A$2:$A$16,0)),0)+IFERROR(INDEX('Mapping pannes'!$D$2:$D$16,MATCH(N126,'Mapping pannes'!$A$2:$A$16,0)),0)+IFERROR(INDEX('Mapping pannes'!$D$2:$D$16,MATCH(O126,'Mapping pannes'!$A$2:$A$16,0)),0)</f>
        <v>0</v>
      </c>
      <c r="R126" s="95">
        <f t="shared" si="8"/>
        <v>0</v>
      </c>
      <c r="S126" s="95">
        <f t="shared" si="1"/>
        <v>144.71243042671614</v>
      </c>
      <c r="T126" s="97">
        <f>IFERROR(VLOOKUP(E126,'Mapping pannes'!$G$2:$H$6,2,FALSE()),"")</f>
        <v>0.2</v>
      </c>
      <c r="U126" s="95">
        <f t="shared" si="2"/>
        <v>28.94248608534323</v>
      </c>
      <c r="V126" s="98">
        <f t="shared" si="7"/>
        <v>115.76994434137291</v>
      </c>
      <c r="W126" s="91" t="str">
        <f t="array" ref="W126">TRIM(IF(NOT(ISNUMBER(L126)),"Modele non cote. ","")&amp;IF(T126="","Grade non reconnu pour decote esthetique. ","")&amp;IFERROR(INDEX('Mapping pannes'!$E$2:$E$16,MATCH(M126,'Mapping pannes'!$A$2:$A$16,0))&amp;" ","")&amp;IFERROR(INDEX('Mapping pannes'!$E$2:$E$16,MATCH(N126,'Mapping pannes'!$A$2:$A$16,0))&amp;" ","")&amp;IFERROR(INDEX('Mapping pannes'!$E$2:$E$16,MATCH(O126,'Mapping pannes'!$A$2:$A$16,0))&amp;" ",""))</f>
        <v/>
      </c>
      <c r="X126" s="99"/>
      <c r="Y126" s="99"/>
      <c r="Z126" s="99"/>
    </row>
    <row r="127" spans="1:26" ht="15.75" customHeight="1">
      <c r="A127" s="92" t="s">
        <v>517</v>
      </c>
      <c r="B127" s="92" t="s">
        <v>518</v>
      </c>
      <c r="C127" s="92" t="s">
        <v>36</v>
      </c>
      <c r="D127" s="92" t="s">
        <v>523</v>
      </c>
      <c r="E127" s="93" t="s">
        <v>91</v>
      </c>
      <c r="F127" s="92" t="s">
        <v>278</v>
      </c>
      <c r="G127" s="92" t="s">
        <v>78</v>
      </c>
      <c r="H127" s="92" t="s">
        <v>77</v>
      </c>
      <c r="I127" s="94" t="s">
        <v>74</v>
      </c>
      <c r="J127" s="94" t="s">
        <v>40</v>
      </c>
      <c r="K127" s="94" t="s">
        <v>57</v>
      </c>
      <c r="L127" s="95">
        <f>IF(SUMPRODUCT(('cotation préalable'!$C$5:$C$15=I127)*('cotation préalable'!$D$5:$D$15=J127)*('cotation préalable'!$E$5:$E$15=K127))=0,"Non cote",SUMPRODUCT(('cotation préalable'!$C$5:$C$15=I127)*('cotation préalable'!$D$5:$D$15=J127)*('cotation préalable'!$E$5:$E$15=K127)*'cotation préalable'!$H$5:$H$15)/SUMPRODUCT(('cotation préalable'!$C$5:$C$15=I127)*('cotation préalable'!$D$5:$D$15=J127)*('cotation préalable'!$E$5:$E$15=K127)))</f>
        <v>144.71243042671614</v>
      </c>
      <c r="M127" s="93"/>
      <c r="N127" s="93"/>
      <c r="O127" s="93"/>
      <c r="P127" s="10" t="b">
        <f t="array" ref="P127">OR(IFERROR(INDEX('Mapping pannes'!$C$2:$C$16,MATCH(M127,'Mapping pannes'!$A$2:$A$16,0)),FALSE()),IFERROR(INDEX('Mapping pannes'!$C$2:$C$16,MATCH(N127,'Mapping pannes'!$A$2:$A$16,0)),FALSE()),IFERROR(INDEX('Mapping pannes'!$C$2:$C$16,MATCH(O127,'Mapping pannes'!$A$2:$A$16,0)),FALSE()))</f>
        <v>0</v>
      </c>
      <c r="Q127" s="96">
        <f t="array" ref="Q127">IFERROR(INDEX('Mapping pannes'!$D$2:$D$16,MATCH(M127,'Mapping pannes'!$A$2:$A$16,0)),0)+IFERROR(INDEX('Mapping pannes'!$D$2:$D$16,MATCH(N127,'Mapping pannes'!$A$2:$A$16,0)),0)+IFERROR(INDEX('Mapping pannes'!$D$2:$D$16,MATCH(O127,'Mapping pannes'!$A$2:$A$16,0)),0)</f>
        <v>0</v>
      </c>
      <c r="R127" s="95">
        <f t="shared" si="8"/>
        <v>0</v>
      </c>
      <c r="S127" s="95">
        <f t="shared" si="1"/>
        <v>144.71243042671614</v>
      </c>
      <c r="T127" s="97">
        <f>IFERROR(VLOOKUP(E127,'Mapping pannes'!$G$2:$H$6,2,FALSE()),"")</f>
        <v>0.2</v>
      </c>
      <c r="U127" s="95">
        <f t="shared" si="2"/>
        <v>28.94248608534323</v>
      </c>
      <c r="V127" s="98">
        <f t="shared" si="7"/>
        <v>115.76994434137291</v>
      </c>
      <c r="W127" s="91" t="str">
        <f t="array" ref="W127">TRIM(IF(NOT(ISNUMBER(L127)),"Modele non cote. ","")&amp;IF(T127="","Grade non reconnu pour decote esthetique. ","")&amp;IFERROR(INDEX('Mapping pannes'!$E$2:$E$16,MATCH(M127,'Mapping pannes'!$A$2:$A$16,0))&amp;" ","")&amp;IFERROR(INDEX('Mapping pannes'!$E$2:$E$16,MATCH(N127,'Mapping pannes'!$A$2:$A$16,0))&amp;" ","")&amp;IFERROR(INDEX('Mapping pannes'!$E$2:$E$16,MATCH(O127,'Mapping pannes'!$A$2:$A$16,0))&amp;" ",""))</f>
        <v/>
      </c>
      <c r="X127" s="99"/>
      <c r="Y127" s="99"/>
      <c r="Z127" s="99"/>
    </row>
    <row r="128" spans="1:26" ht="15.75" customHeight="1">
      <c r="A128" s="92" t="s">
        <v>645</v>
      </c>
      <c r="B128" s="92" t="s">
        <v>646</v>
      </c>
      <c r="C128" s="92" t="s">
        <v>36</v>
      </c>
      <c r="D128" s="92" t="s">
        <v>523</v>
      </c>
      <c r="E128" s="93" t="s">
        <v>91</v>
      </c>
      <c r="F128" s="92" t="s">
        <v>278</v>
      </c>
      <c r="G128" s="92" t="s">
        <v>78</v>
      </c>
      <c r="H128" s="92" t="s">
        <v>77</v>
      </c>
      <c r="I128" s="94" t="s">
        <v>74</v>
      </c>
      <c r="J128" s="94" t="s">
        <v>40</v>
      </c>
      <c r="K128" s="94" t="s">
        <v>57</v>
      </c>
      <c r="L128" s="95">
        <f>IF(SUMPRODUCT(('cotation préalable'!$C$5:$C$15=I128)*('cotation préalable'!$D$5:$D$15=J128)*('cotation préalable'!$E$5:$E$15=K128))=0,"Non cote",SUMPRODUCT(('cotation préalable'!$C$5:$C$15=I128)*('cotation préalable'!$D$5:$D$15=J128)*('cotation préalable'!$E$5:$E$15=K128)*'cotation préalable'!$H$5:$H$15)/SUMPRODUCT(('cotation préalable'!$C$5:$C$15=I128)*('cotation préalable'!$D$5:$D$15=J128)*('cotation préalable'!$E$5:$E$15=K128)))</f>
        <v>144.71243042671614</v>
      </c>
      <c r="M128" s="93"/>
      <c r="N128" s="93"/>
      <c r="O128" s="93"/>
      <c r="P128" s="10" t="b">
        <f t="array" ref="P128">OR(IFERROR(INDEX('Mapping pannes'!$C$2:$C$16,MATCH(M128,'Mapping pannes'!$A$2:$A$16,0)),FALSE()),IFERROR(INDEX('Mapping pannes'!$C$2:$C$16,MATCH(N128,'Mapping pannes'!$A$2:$A$16,0)),FALSE()),IFERROR(INDEX('Mapping pannes'!$C$2:$C$16,MATCH(O128,'Mapping pannes'!$A$2:$A$16,0)),FALSE()))</f>
        <v>0</v>
      </c>
      <c r="Q128" s="96">
        <f t="array" ref="Q128">IFERROR(INDEX('Mapping pannes'!$D$2:$D$16,MATCH(M128,'Mapping pannes'!$A$2:$A$16,0)),0)+IFERROR(INDEX('Mapping pannes'!$D$2:$D$16,MATCH(N128,'Mapping pannes'!$A$2:$A$16,0)),0)+IFERROR(INDEX('Mapping pannes'!$D$2:$D$16,MATCH(O128,'Mapping pannes'!$A$2:$A$16,0)),0)</f>
        <v>0</v>
      </c>
      <c r="R128" s="95">
        <f t="shared" si="8"/>
        <v>0</v>
      </c>
      <c r="S128" s="95">
        <f t="shared" si="1"/>
        <v>144.71243042671614</v>
      </c>
      <c r="T128" s="97">
        <f>IFERROR(VLOOKUP(E128,'Mapping pannes'!$G$2:$H$6,2,FALSE()),"")</f>
        <v>0.2</v>
      </c>
      <c r="U128" s="95">
        <f t="shared" si="2"/>
        <v>28.94248608534323</v>
      </c>
      <c r="V128" s="98">
        <f t="shared" si="7"/>
        <v>115.76994434137291</v>
      </c>
      <c r="W128" s="91" t="str">
        <f t="array" ref="W128">TRIM(IF(NOT(ISNUMBER(L128)),"Modele non cote. ","")&amp;IF(T128="","Grade non reconnu pour decote esthetique. ","")&amp;IFERROR(INDEX('Mapping pannes'!$E$2:$E$16,MATCH(M128,'Mapping pannes'!$A$2:$A$16,0))&amp;" ","")&amp;IFERROR(INDEX('Mapping pannes'!$E$2:$E$16,MATCH(N128,'Mapping pannes'!$A$2:$A$16,0))&amp;" ","")&amp;IFERROR(INDEX('Mapping pannes'!$E$2:$E$16,MATCH(O128,'Mapping pannes'!$A$2:$A$16,0))&amp;" ",""))</f>
        <v/>
      </c>
      <c r="X128" s="99"/>
      <c r="Y128" s="99"/>
      <c r="Z128" s="99"/>
    </row>
    <row r="129" spans="1:26" ht="15.75" customHeight="1">
      <c r="A129" s="92" t="s">
        <v>521</v>
      </c>
      <c r="B129" s="92" t="s">
        <v>522</v>
      </c>
      <c r="C129" s="92" t="s">
        <v>36</v>
      </c>
      <c r="D129" s="92" t="s">
        <v>523</v>
      </c>
      <c r="E129" s="93" t="s">
        <v>91</v>
      </c>
      <c r="F129" s="92" t="s">
        <v>278</v>
      </c>
      <c r="G129" s="92" t="s">
        <v>78</v>
      </c>
      <c r="H129" s="92" t="s">
        <v>77</v>
      </c>
      <c r="I129" s="94" t="s">
        <v>74</v>
      </c>
      <c r="J129" s="94" t="s">
        <v>40</v>
      </c>
      <c r="K129" s="94" t="s">
        <v>57</v>
      </c>
      <c r="L129" s="95">
        <f>IF(SUMPRODUCT(('cotation préalable'!$C$5:$C$15=I129)*('cotation préalable'!$D$5:$D$15=J129)*('cotation préalable'!$E$5:$E$15=K129))=0,"Non cote",SUMPRODUCT(('cotation préalable'!$C$5:$C$15=I129)*('cotation préalable'!$D$5:$D$15=J129)*('cotation préalable'!$E$5:$E$15=K129)*'cotation préalable'!$H$5:$H$15)/SUMPRODUCT(('cotation préalable'!$C$5:$C$15=I129)*('cotation préalable'!$D$5:$D$15=J129)*('cotation préalable'!$E$5:$E$15=K129)))</f>
        <v>144.71243042671614</v>
      </c>
      <c r="M129" s="93"/>
      <c r="N129" s="93"/>
      <c r="O129" s="93"/>
      <c r="P129" s="10" t="b">
        <f t="array" ref="P129">OR(IFERROR(INDEX('Mapping pannes'!$C$2:$C$16,MATCH(M129,'Mapping pannes'!$A$2:$A$16,0)),FALSE()),IFERROR(INDEX('Mapping pannes'!$C$2:$C$16,MATCH(N129,'Mapping pannes'!$A$2:$A$16,0)),FALSE()),IFERROR(INDEX('Mapping pannes'!$C$2:$C$16,MATCH(O129,'Mapping pannes'!$A$2:$A$16,0)),FALSE()))</f>
        <v>0</v>
      </c>
      <c r="Q129" s="96">
        <f t="array" ref="Q129">IFERROR(INDEX('Mapping pannes'!$D$2:$D$16,MATCH(M129,'Mapping pannes'!$A$2:$A$16,0)),0)+IFERROR(INDEX('Mapping pannes'!$D$2:$D$16,MATCH(N129,'Mapping pannes'!$A$2:$A$16,0)),0)+IFERROR(INDEX('Mapping pannes'!$D$2:$D$16,MATCH(O129,'Mapping pannes'!$A$2:$A$16,0)),0)</f>
        <v>0</v>
      </c>
      <c r="R129" s="95">
        <f t="shared" si="8"/>
        <v>0</v>
      </c>
      <c r="S129" s="95">
        <f t="shared" si="1"/>
        <v>144.71243042671614</v>
      </c>
      <c r="T129" s="97">
        <f>IFERROR(VLOOKUP(E129,'Mapping pannes'!$G$2:$H$6,2,FALSE()),"")</f>
        <v>0.2</v>
      </c>
      <c r="U129" s="95">
        <f t="shared" si="2"/>
        <v>28.94248608534323</v>
      </c>
      <c r="V129" s="98">
        <f t="shared" si="7"/>
        <v>115.76994434137291</v>
      </c>
      <c r="W129" s="91" t="str">
        <f t="array" ref="W129">TRIM(IF(NOT(ISNUMBER(L129)),"Modele non cote. ","")&amp;IF(T129="","Grade non reconnu pour decote esthetique. ","")&amp;IFERROR(INDEX('Mapping pannes'!$E$2:$E$16,MATCH(M129,'Mapping pannes'!$A$2:$A$16,0))&amp;" ","")&amp;IFERROR(INDEX('Mapping pannes'!$E$2:$E$16,MATCH(N129,'Mapping pannes'!$A$2:$A$16,0))&amp;" ","")&amp;IFERROR(INDEX('Mapping pannes'!$E$2:$E$16,MATCH(O129,'Mapping pannes'!$A$2:$A$16,0))&amp;" ",""))</f>
        <v/>
      </c>
      <c r="X129" s="99"/>
      <c r="Y129" s="99"/>
      <c r="Z129" s="99"/>
    </row>
    <row r="130" spans="1:26" ht="15.75" hidden="1" customHeight="1">
      <c r="A130" s="10" t="s">
        <v>213</v>
      </c>
      <c r="B130" s="10" t="s">
        <v>215</v>
      </c>
      <c r="C130" s="10" t="s">
        <v>218</v>
      </c>
      <c r="D130" s="10" t="s">
        <v>219</v>
      </c>
      <c r="E130" s="81" t="s">
        <v>91</v>
      </c>
      <c r="F130" s="10" t="s">
        <v>222</v>
      </c>
      <c r="G130" s="10" t="s">
        <v>228</v>
      </c>
      <c r="H130" s="10" t="s">
        <v>224</v>
      </c>
      <c r="I130" s="12" t="s">
        <v>649</v>
      </c>
      <c r="J130" s="12" t="s">
        <v>650</v>
      </c>
      <c r="K130" s="12" t="s">
        <v>651</v>
      </c>
      <c r="L130" s="83">
        <v>0</v>
      </c>
      <c r="M130" s="81" t="s">
        <v>11</v>
      </c>
      <c r="N130" s="81" t="s">
        <v>124</v>
      </c>
      <c r="O130" s="81"/>
      <c r="P130" s="10" t="b">
        <f t="array" ref="P130">OR(IFERROR(INDEX('Mapping pannes'!$C$2:$C$16,MATCH(M130,'Mapping pannes'!$A$2:$A$16,0)),FALSE()),IFERROR(INDEX('Mapping pannes'!$C$2:$C$16,MATCH(N130,'Mapping pannes'!$A$2:$A$16,0)),FALSE()),IFERROR(INDEX('Mapping pannes'!$C$2:$C$16,MATCH(O130,'Mapping pannes'!$A$2:$A$16,0)),FALSE()))</f>
        <v>0</v>
      </c>
      <c r="Q130" s="30">
        <f t="array" ref="Q130">IFERROR(INDEX('Mapping pannes'!$D$2:$D$16,MATCH(M130,'Mapping pannes'!$A$2:$A$16,0)),0)+IFERROR(INDEX('Mapping pannes'!$D$2:$D$16,MATCH(N130,'Mapping pannes'!$A$2:$A$16,0)),0)+IFERROR(INDEX('Mapping pannes'!$D$2:$D$16,MATCH(O130,'Mapping pannes'!$A$2:$A$16,0)),0)</f>
        <v>90</v>
      </c>
      <c r="R130" s="83">
        <f t="shared" si="8"/>
        <v>0</v>
      </c>
      <c r="S130" s="83">
        <f t="shared" si="1"/>
        <v>0</v>
      </c>
      <c r="T130" s="89">
        <f>IFERROR(VLOOKUP(E130,'Mapping pannes'!$G$2:$H$6,2,FALSE()),"")</f>
        <v>0.2</v>
      </c>
      <c r="U130" s="83">
        <f t="shared" si="2"/>
        <v>0</v>
      </c>
      <c r="V130" s="90">
        <f t="shared" si="7"/>
        <v>0</v>
      </c>
      <c r="W130" s="91" t="str">
        <f t="array" ref="W130">TRIM(IF(NOT(ISNUMBER(L130)),"Modele non cote. ","")&amp;IF(T130="","Grade non reconnu pour decote esthetique. ","")&amp;IFERROR(INDEX('Mapping pannes'!$E$2:$E$16,MATCH(M130,'Mapping pannes'!$A$2:$A$16,0))&amp;" ","")&amp;IFERROR(INDEX('Mapping pannes'!$E$2:$E$16,MATCH(N130,'Mapping pannes'!$A$2:$A$16,0))&amp;" ","")&amp;IFERROR(INDEX('Mapping pannes'!$E$2:$E$16,MATCH(O130,'Mapping pannes'!$A$2:$A$16,0))&amp;" ",""))</f>
        <v/>
      </c>
    </row>
    <row r="131" spans="1:26" ht="15.75" hidden="1" customHeight="1">
      <c r="A131" s="10" t="s">
        <v>392</v>
      </c>
      <c r="B131" s="10" t="s">
        <v>393</v>
      </c>
      <c r="C131" s="10" t="s">
        <v>218</v>
      </c>
      <c r="D131" s="10" t="s">
        <v>396</v>
      </c>
      <c r="E131" s="81" t="s">
        <v>91</v>
      </c>
      <c r="F131" s="10"/>
      <c r="G131" s="10" t="s">
        <v>382</v>
      </c>
      <c r="H131" s="10"/>
      <c r="I131" s="12"/>
      <c r="J131" s="12"/>
      <c r="K131" s="12"/>
      <c r="L131" s="83">
        <v>0</v>
      </c>
      <c r="M131" s="81" t="s">
        <v>149</v>
      </c>
      <c r="N131" s="81"/>
      <c r="O131" s="81"/>
      <c r="P131" s="10" t="b">
        <f t="array" ref="P131">OR(IFERROR(INDEX('Mapping pannes'!$C$2:$C$16,MATCH(M131,'Mapping pannes'!$A$2:$A$16,0)),FALSE()),IFERROR(INDEX('Mapping pannes'!$C$2:$C$16,MATCH(N131,'Mapping pannes'!$A$2:$A$16,0)),FALSE()),IFERROR(INDEX('Mapping pannes'!$C$2:$C$16,MATCH(O131,'Mapping pannes'!$A$2:$A$16,0)),FALSE()))</f>
        <v>1</v>
      </c>
      <c r="Q131" s="30">
        <f t="array" ref="Q131">IFERROR(INDEX('Mapping pannes'!$D$2:$D$16,MATCH(M131,'Mapping pannes'!$A$2:$A$16,0)),0)+IFERROR(INDEX('Mapping pannes'!$D$2:$D$16,MATCH(N131,'Mapping pannes'!$A$2:$A$16,0)),0)+IFERROR(INDEX('Mapping pannes'!$D$2:$D$16,MATCH(O131,'Mapping pannes'!$A$2:$A$16,0)),0)</f>
        <v>0</v>
      </c>
      <c r="R131" s="83">
        <f t="shared" si="8"/>
        <v>0</v>
      </c>
      <c r="S131" s="83">
        <f t="shared" si="1"/>
        <v>0</v>
      </c>
      <c r="T131" s="89">
        <f>IFERROR(VLOOKUP(E131,'Mapping pannes'!$G$2:$H$6,2,FALSE()),"")</f>
        <v>0.2</v>
      </c>
      <c r="U131" s="83">
        <f t="shared" si="2"/>
        <v>0</v>
      </c>
      <c r="V131" s="90">
        <f t="shared" si="7"/>
        <v>0</v>
      </c>
      <c r="W131" s="91" t="str">
        <f t="array" ref="W131">TRIM(IF(NOT(ISNUMBER(L131)),"Modele non cote. ","")&amp;IF(T131="","Grade non reconnu pour decote esthetique. ","")&amp;IFERROR(INDEX('Mapping pannes'!$E$2:$E$16,MATCH(M131,'Mapping pannes'!$A$2:$A$16,0))&amp;" ","")&amp;IFERROR(INDEX('Mapping pannes'!$E$2:$E$16,MATCH(N131,'Mapping pannes'!$A$2:$A$16,0))&amp;" ","")&amp;IFERROR(INDEX('Mapping pannes'!$E$2:$E$16,MATCH(O131,'Mapping pannes'!$A$2:$A$16,0))&amp;" ",""))</f>
        <v/>
      </c>
    </row>
    <row r="132" spans="1:26" ht="15.75" customHeight="1">
      <c r="E132" s="102"/>
      <c r="M132" s="102"/>
      <c r="N132" s="102"/>
      <c r="O132" s="102"/>
    </row>
    <row r="133" spans="1:26" ht="15.75" customHeight="1">
      <c r="E133" s="102"/>
      <c r="K133" s="103" t="s">
        <v>122</v>
      </c>
      <c r="L133" s="104">
        <f>SUM(L2:L132)</f>
        <v>18483.882146832744</v>
      </c>
      <c r="M133" s="105"/>
      <c r="N133" s="105"/>
      <c r="O133" s="105"/>
      <c r="P133" s="106"/>
      <c r="Q133" s="106"/>
      <c r="R133" s="106">
        <f>SUM(R2:R132)</f>
        <v>3331.610124569308</v>
      </c>
      <c r="S133" s="106">
        <f>SUM(S2:S131)</f>
        <v>15152.272022263449</v>
      </c>
      <c r="T133" s="106"/>
      <c r="U133" s="106">
        <f>SUM(U2:U132)</f>
        <v>1566.527709780016</v>
      </c>
      <c r="V133" s="105">
        <f>SUM(V2:V131)</f>
        <v>14243.668510734165</v>
      </c>
      <c r="W133" s="103"/>
    </row>
    <row r="134" spans="1:26" ht="15.75" customHeight="1">
      <c r="E134" s="102"/>
      <c r="M134" s="102"/>
      <c r="N134" s="102"/>
      <c r="O134" s="102"/>
    </row>
    <row r="135" spans="1:26" ht="15.75" customHeight="1">
      <c r="A135" s="109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</row>
    <row r="136" spans="1:26" ht="15.75" customHeight="1">
      <c r="E136" s="102"/>
      <c r="M136" s="102"/>
      <c r="N136" s="102"/>
      <c r="O136" s="102"/>
    </row>
    <row r="137" spans="1:26" ht="15.75" customHeight="1">
      <c r="E137" s="102"/>
      <c r="M137" s="102"/>
      <c r="N137" s="102"/>
      <c r="O137" s="102"/>
    </row>
    <row r="138" spans="1:26" ht="15.75" customHeight="1">
      <c r="E138" s="102"/>
      <c r="M138" s="102"/>
      <c r="N138" s="102"/>
      <c r="O138" s="102"/>
    </row>
    <row r="139" spans="1:26" ht="15.75" customHeight="1">
      <c r="E139" s="102"/>
      <c r="M139" s="102"/>
      <c r="N139" s="102"/>
      <c r="O139" s="102"/>
    </row>
    <row r="140" spans="1:26" ht="15.75" customHeight="1">
      <c r="E140" s="102"/>
      <c r="M140" s="102"/>
      <c r="N140" s="102"/>
      <c r="O140" s="102"/>
    </row>
    <row r="141" spans="1:26" ht="15.75" customHeight="1">
      <c r="E141" s="102"/>
      <c r="M141" s="102"/>
      <c r="N141" s="102"/>
      <c r="O141" s="102"/>
    </row>
    <row r="142" spans="1:26" ht="15.75" customHeight="1">
      <c r="E142" s="102"/>
      <c r="M142" s="102"/>
      <c r="N142" s="102"/>
      <c r="O142" s="102"/>
    </row>
    <row r="143" spans="1:26" ht="15.75" customHeight="1">
      <c r="E143" s="102"/>
      <c r="M143" s="102"/>
      <c r="N143" s="102"/>
      <c r="O143" s="102"/>
    </row>
    <row r="144" spans="1:26" ht="15.75" customHeight="1">
      <c r="E144" s="102"/>
      <c r="M144" s="102"/>
      <c r="N144" s="102"/>
      <c r="O144" s="102"/>
    </row>
    <row r="145" spans="5:15" ht="15.75" customHeight="1">
      <c r="E145" s="102"/>
      <c r="M145" s="102"/>
      <c r="N145" s="102"/>
      <c r="O145" s="102"/>
    </row>
    <row r="146" spans="5:15" ht="15.75" customHeight="1">
      <c r="E146" s="102"/>
      <c r="M146" s="102"/>
      <c r="N146" s="102"/>
      <c r="O146" s="102"/>
    </row>
    <row r="147" spans="5:15" ht="15.75" customHeight="1">
      <c r="E147" s="102"/>
      <c r="M147" s="102"/>
      <c r="N147" s="102"/>
      <c r="O147" s="102"/>
    </row>
    <row r="148" spans="5:15" ht="15.75" customHeight="1">
      <c r="E148" s="102"/>
      <c r="M148" s="102"/>
      <c r="N148" s="102"/>
      <c r="O148" s="102"/>
    </row>
    <row r="149" spans="5:15" ht="15.75" customHeight="1">
      <c r="E149" s="102"/>
      <c r="M149" s="102"/>
      <c r="N149" s="102"/>
      <c r="O149" s="102"/>
    </row>
    <row r="150" spans="5:15" ht="15.75" customHeight="1">
      <c r="E150" s="102"/>
      <c r="M150" s="102"/>
      <c r="N150" s="102"/>
      <c r="O150" s="102"/>
    </row>
    <row r="151" spans="5:15" ht="15.75" customHeight="1">
      <c r="E151" s="102"/>
      <c r="M151" s="102"/>
      <c r="N151" s="102"/>
      <c r="O151" s="102"/>
    </row>
    <row r="152" spans="5:15" ht="15.75" customHeight="1">
      <c r="E152" s="102"/>
      <c r="M152" s="102"/>
      <c r="N152" s="102"/>
      <c r="O152" s="102"/>
    </row>
    <row r="153" spans="5:15" ht="15.75" customHeight="1">
      <c r="E153" s="102"/>
      <c r="M153" s="102"/>
      <c r="N153" s="102"/>
      <c r="O153" s="102"/>
    </row>
    <row r="154" spans="5:15" ht="15.75" customHeight="1">
      <c r="E154" s="102"/>
      <c r="M154" s="102"/>
      <c r="N154" s="102"/>
      <c r="O154" s="102"/>
    </row>
    <row r="155" spans="5:15" ht="15.75" customHeight="1">
      <c r="E155" s="102"/>
      <c r="M155" s="102"/>
      <c r="N155" s="102"/>
      <c r="O155" s="102"/>
    </row>
    <row r="156" spans="5:15" ht="15.75" customHeight="1">
      <c r="E156" s="102"/>
      <c r="M156" s="102"/>
      <c r="N156" s="102"/>
      <c r="O156" s="102"/>
    </row>
    <row r="157" spans="5:15" ht="15.75" customHeight="1">
      <c r="E157" s="102"/>
      <c r="M157" s="102"/>
      <c r="N157" s="102"/>
      <c r="O157" s="102"/>
    </row>
    <row r="158" spans="5:15" ht="15.75" customHeight="1">
      <c r="E158" s="102"/>
      <c r="M158" s="102"/>
      <c r="N158" s="102"/>
      <c r="O158" s="102"/>
    </row>
    <row r="159" spans="5:15" ht="15.75" customHeight="1">
      <c r="E159" s="102"/>
      <c r="M159" s="102"/>
      <c r="N159" s="102"/>
      <c r="O159" s="102"/>
    </row>
    <row r="160" spans="5:15" ht="15.75" customHeight="1">
      <c r="E160" s="102"/>
      <c r="M160" s="102"/>
      <c r="N160" s="102"/>
      <c r="O160" s="102"/>
    </row>
    <row r="161" spans="5:15" ht="15.75" customHeight="1">
      <c r="E161" s="102"/>
      <c r="M161" s="102"/>
      <c r="N161" s="102"/>
      <c r="O161" s="102"/>
    </row>
    <row r="162" spans="5:15" ht="15.75" customHeight="1">
      <c r="E162" s="102"/>
      <c r="M162" s="102"/>
      <c r="N162" s="102"/>
      <c r="O162" s="102"/>
    </row>
    <row r="163" spans="5:15" ht="15.75" customHeight="1">
      <c r="E163" s="102"/>
      <c r="M163" s="102"/>
      <c r="N163" s="102"/>
      <c r="O163" s="102"/>
    </row>
    <row r="164" spans="5:15" ht="15.75" customHeight="1">
      <c r="E164" s="102"/>
      <c r="M164" s="102"/>
      <c r="N164" s="102"/>
      <c r="O164" s="102"/>
    </row>
    <row r="165" spans="5:15" ht="15.75" customHeight="1">
      <c r="E165" s="102"/>
      <c r="M165" s="102"/>
      <c r="N165" s="102"/>
      <c r="O165" s="102"/>
    </row>
    <row r="166" spans="5:15" ht="15.75" customHeight="1">
      <c r="E166" s="102"/>
      <c r="M166" s="102"/>
      <c r="N166" s="102"/>
      <c r="O166" s="102"/>
    </row>
    <row r="167" spans="5:15" ht="15.75" customHeight="1">
      <c r="E167" s="102"/>
      <c r="M167" s="102"/>
      <c r="N167" s="102"/>
      <c r="O167" s="102"/>
    </row>
    <row r="168" spans="5:15" ht="15.75" customHeight="1">
      <c r="E168" s="102"/>
      <c r="M168" s="102"/>
      <c r="N168" s="102"/>
      <c r="O168" s="102"/>
    </row>
    <row r="169" spans="5:15" ht="15.75" customHeight="1">
      <c r="E169" s="102"/>
      <c r="M169" s="102"/>
      <c r="N169" s="102"/>
      <c r="O169" s="102"/>
    </row>
    <row r="170" spans="5:15" ht="15.75" customHeight="1">
      <c r="E170" s="102"/>
      <c r="M170" s="102"/>
      <c r="N170" s="102"/>
      <c r="O170" s="102"/>
    </row>
    <row r="171" spans="5:15" ht="15.75" customHeight="1">
      <c r="E171" s="102"/>
      <c r="M171" s="102"/>
      <c r="N171" s="102"/>
      <c r="O171" s="102"/>
    </row>
    <row r="172" spans="5:15" ht="15.75" customHeight="1">
      <c r="E172" s="102"/>
      <c r="M172" s="102"/>
      <c r="N172" s="102"/>
      <c r="O172" s="102"/>
    </row>
    <row r="173" spans="5:15" ht="15.75" customHeight="1">
      <c r="E173" s="102"/>
      <c r="M173" s="102"/>
      <c r="N173" s="102"/>
      <c r="O173" s="102"/>
    </row>
    <row r="174" spans="5:15" ht="15.75" customHeight="1">
      <c r="E174" s="102"/>
      <c r="M174" s="102"/>
      <c r="N174" s="102"/>
      <c r="O174" s="102"/>
    </row>
    <row r="175" spans="5:15" ht="15.75" customHeight="1">
      <c r="E175" s="102"/>
      <c r="M175" s="102"/>
      <c r="N175" s="102"/>
      <c r="O175" s="102"/>
    </row>
    <row r="176" spans="5:15" ht="15.75" customHeight="1">
      <c r="E176" s="102"/>
      <c r="M176" s="102"/>
      <c r="N176" s="102"/>
      <c r="O176" s="102"/>
    </row>
    <row r="177" spans="5:15" ht="15.75" customHeight="1">
      <c r="E177" s="102"/>
      <c r="M177" s="102"/>
      <c r="N177" s="102"/>
      <c r="O177" s="102"/>
    </row>
    <row r="178" spans="5:15" ht="15.75" customHeight="1">
      <c r="E178" s="102"/>
      <c r="M178" s="102"/>
      <c r="N178" s="102"/>
      <c r="O178" s="102"/>
    </row>
    <row r="179" spans="5:15" ht="15.75" customHeight="1">
      <c r="E179" s="102"/>
      <c r="M179" s="102"/>
      <c r="N179" s="102"/>
      <c r="O179" s="102"/>
    </row>
    <row r="180" spans="5:15" ht="15.75" customHeight="1">
      <c r="E180" s="102"/>
      <c r="M180" s="102"/>
      <c r="N180" s="102"/>
      <c r="O180" s="102"/>
    </row>
    <row r="181" spans="5:15" ht="15.75" customHeight="1">
      <c r="E181" s="102"/>
      <c r="M181" s="102"/>
      <c r="N181" s="102"/>
      <c r="O181" s="102"/>
    </row>
    <row r="182" spans="5:15" ht="15.75" customHeight="1">
      <c r="E182" s="102"/>
      <c r="M182" s="102"/>
      <c r="N182" s="102"/>
      <c r="O182" s="102"/>
    </row>
    <row r="183" spans="5:15" ht="15.75" customHeight="1">
      <c r="E183" s="102"/>
      <c r="M183" s="102"/>
      <c r="N183" s="102"/>
      <c r="O183" s="102"/>
    </row>
    <row r="184" spans="5:15" ht="15.75" customHeight="1">
      <c r="E184" s="102"/>
      <c r="M184" s="102"/>
      <c r="N184" s="102"/>
      <c r="O184" s="102"/>
    </row>
    <row r="185" spans="5:15" ht="15.75" customHeight="1">
      <c r="E185" s="102"/>
      <c r="M185" s="102"/>
      <c r="N185" s="102"/>
      <c r="O185" s="102"/>
    </row>
    <row r="186" spans="5:15" ht="15.75" customHeight="1">
      <c r="E186" s="102"/>
      <c r="M186" s="102"/>
      <c r="N186" s="102"/>
      <c r="O186" s="102"/>
    </row>
    <row r="187" spans="5:15" ht="15.75" customHeight="1">
      <c r="E187" s="102"/>
      <c r="M187" s="102"/>
      <c r="N187" s="102"/>
      <c r="O187" s="102"/>
    </row>
    <row r="188" spans="5:15" ht="15.75" customHeight="1">
      <c r="E188" s="102"/>
      <c r="M188" s="102"/>
      <c r="N188" s="102"/>
      <c r="O188" s="102"/>
    </row>
    <row r="189" spans="5:15" ht="15.75" customHeight="1">
      <c r="E189" s="102"/>
      <c r="M189" s="102"/>
      <c r="N189" s="102"/>
      <c r="O189" s="102"/>
    </row>
    <row r="190" spans="5:15" ht="15.75" customHeight="1">
      <c r="E190" s="102"/>
      <c r="M190" s="102"/>
      <c r="N190" s="102"/>
      <c r="O190" s="102"/>
    </row>
    <row r="191" spans="5:15" ht="15.75" customHeight="1">
      <c r="E191" s="102"/>
      <c r="M191" s="102"/>
      <c r="N191" s="102"/>
      <c r="O191" s="102"/>
    </row>
    <row r="192" spans="5:15" ht="15.75" customHeight="1">
      <c r="E192" s="102"/>
      <c r="M192" s="102"/>
      <c r="N192" s="102"/>
      <c r="O192" s="102"/>
    </row>
    <row r="193" spans="5:15" ht="15.75" customHeight="1">
      <c r="E193" s="102"/>
      <c r="M193" s="102"/>
      <c r="N193" s="102"/>
      <c r="O193" s="102"/>
    </row>
    <row r="194" spans="5:15" ht="15.75" customHeight="1">
      <c r="E194" s="102"/>
      <c r="M194" s="102"/>
      <c r="N194" s="102"/>
      <c r="O194" s="102"/>
    </row>
    <row r="195" spans="5:15" ht="15.75" customHeight="1">
      <c r="E195" s="102"/>
      <c r="M195" s="102"/>
      <c r="N195" s="102"/>
      <c r="O195" s="102"/>
    </row>
    <row r="196" spans="5:15" ht="15.75" customHeight="1">
      <c r="E196" s="102"/>
      <c r="M196" s="102"/>
      <c r="N196" s="102"/>
      <c r="O196" s="102"/>
    </row>
    <row r="197" spans="5:15" ht="15.75" customHeight="1">
      <c r="E197" s="102"/>
      <c r="M197" s="102"/>
      <c r="N197" s="102"/>
      <c r="O197" s="102"/>
    </row>
    <row r="198" spans="5:15" ht="15.75" customHeight="1">
      <c r="E198" s="102"/>
      <c r="M198" s="102"/>
      <c r="N198" s="102"/>
      <c r="O198" s="102"/>
    </row>
    <row r="199" spans="5:15" ht="15.75" customHeight="1">
      <c r="E199" s="102"/>
      <c r="M199" s="102"/>
      <c r="N199" s="102"/>
      <c r="O199" s="102"/>
    </row>
    <row r="200" spans="5:15" ht="15.75" customHeight="1">
      <c r="E200" s="102"/>
      <c r="M200" s="102"/>
      <c r="N200" s="102"/>
      <c r="O200" s="102"/>
    </row>
    <row r="201" spans="5:15" ht="15.75" customHeight="1">
      <c r="E201" s="102"/>
      <c r="M201" s="102"/>
      <c r="N201" s="102"/>
      <c r="O201" s="102"/>
    </row>
    <row r="202" spans="5:15" ht="15.75" customHeight="1">
      <c r="E202" s="102"/>
      <c r="M202" s="102"/>
      <c r="N202" s="102"/>
      <c r="O202" s="102"/>
    </row>
    <row r="203" spans="5:15" ht="15.75" customHeight="1">
      <c r="E203" s="102"/>
      <c r="M203" s="102"/>
      <c r="N203" s="102"/>
      <c r="O203" s="102"/>
    </row>
    <row r="204" spans="5:15" ht="15.75" customHeight="1">
      <c r="E204" s="102"/>
      <c r="M204" s="102"/>
      <c r="N204" s="102"/>
      <c r="O204" s="102"/>
    </row>
    <row r="205" spans="5:15" ht="15.75" customHeight="1">
      <c r="E205" s="102"/>
      <c r="M205" s="102"/>
      <c r="N205" s="102"/>
      <c r="O205" s="102"/>
    </row>
    <row r="206" spans="5:15" ht="15.75" customHeight="1">
      <c r="E206" s="102"/>
      <c r="M206" s="102"/>
      <c r="N206" s="102"/>
      <c r="O206" s="102"/>
    </row>
    <row r="207" spans="5:15" ht="15.75" customHeight="1">
      <c r="E207" s="102"/>
      <c r="M207" s="102"/>
      <c r="N207" s="102"/>
      <c r="O207" s="102"/>
    </row>
    <row r="208" spans="5:15" ht="15.75" customHeight="1">
      <c r="E208" s="102"/>
      <c r="M208" s="102"/>
      <c r="N208" s="102"/>
      <c r="O208" s="102"/>
    </row>
    <row r="209" spans="5:15" ht="15.75" customHeight="1">
      <c r="E209" s="102"/>
      <c r="M209" s="102"/>
      <c r="N209" s="102"/>
      <c r="O209" s="102"/>
    </row>
    <row r="210" spans="5:15" ht="15.75" customHeight="1">
      <c r="E210" s="102"/>
      <c r="M210" s="102"/>
      <c r="N210" s="102"/>
      <c r="O210" s="102"/>
    </row>
    <row r="211" spans="5:15" ht="15.75" customHeight="1">
      <c r="E211" s="102"/>
      <c r="M211" s="102"/>
      <c r="N211" s="102"/>
      <c r="O211" s="102"/>
    </row>
    <row r="212" spans="5:15" ht="15.75" customHeight="1">
      <c r="E212" s="102"/>
      <c r="M212" s="102"/>
      <c r="N212" s="102"/>
      <c r="O212" s="102"/>
    </row>
    <row r="213" spans="5:15" ht="15.75" customHeight="1">
      <c r="E213" s="102"/>
      <c r="M213" s="102"/>
      <c r="N213" s="102"/>
      <c r="O213" s="102"/>
    </row>
    <row r="214" spans="5:15" ht="15.75" customHeight="1">
      <c r="E214" s="102"/>
      <c r="M214" s="102"/>
      <c r="N214" s="102"/>
      <c r="O214" s="102"/>
    </row>
    <row r="215" spans="5:15" ht="15.75" customHeight="1">
      <c r="E215" s="102"/>
      <c r="M215" s="102"/>
      <c r="N215" s="102"/>
      <c r="O215" s="102"/>
    </row>
    <row r="216" spans="5:15" ht="15.75" customHeight="1">
      <c r="E216" s="102"/>
      <c r="M216" s="102"/>
      <c r="N216" s="102"/>
      <c r="O216" s="102"/>
    </row>
    <row r="217" spans="5:15" ht="15.75" customHeight="1">
      <c r="E217" s="102"/>
      <c r="M217" s="102"/>
      <c r="N217" s="102"/>
      <c r="O217" s="102"/>
    </row>
    <row r="218" spans="5:15" ht="15.75" customHeight="1">
      <c r="E218" s="102"/>
      <c r="M218" s="102"/>
      <c r="N218" s="102"/>
      <c r="O218" s="102"/>
    </row>
    <row r="219" spans="5:15" ht="15.75" customHeight="1">
      <c r="E219" s="102"/>
      <c r="M219" s="102"/>
      <c r="N219" s="102"/>
      <c r="O219" s="102"/>
    </row>
    <row r="220" spans="5:15" ht="15.75" customHeight="1">
      <c r="E220" s="102"/>
      <c r="M220" s="102"/>
      <c r="N220" s="102"/>
      <c r="O220" s="102"/>
    </row>
    <row r="221" spans="5:15" ht="15.75" customHeight="1">
      <c r="E221" s="102"/>
      <c r="M221" s="102"/>
      <c r="N221" s="102"/>
      <c r="O221" s="102"/>
    </row>
    <row r="222" spans="5:15" ht="15.75" customHeight="1">
      <c r="E222" s="102"/>
      <c r="M222" s="102"/>
      <c r="N222" s="102"/>
      <c r="O222" s="102"/>
    </row>
    <row r="223" spans="5:15" ht="15.75" customHeight="1">
      <c r="E223" s="102"/>
      <c r="M223" s="102"/>
      <c r="N223" s="102"/>
      <c r="O223" s="102"/>
    </row>
    <row r="224" spans="5:15" ht="15.75" customHeight="1">
      <c r="E224" s="102"/>
      <c r="M224" s="102"/>
      <c r="N224" s="102"/>
      <c r="O224" s="102"/>
    </row>
    <row r="225" spans="5:15" ht="15.75" customHeight="1">
      <c r="E225" s="102"/>
      <c r="M225" s="102"/>
      <c r="N225" s="102"/>
      <c r="O225" s="102"/>
    </row>
    <row r="226" spans="5:15" ht="15.75" customHeight="1">
      <c r="E226" s="102"/>
      <c r="M226" s="102"/>
      <c r="N226" s="102"/>
      <c r="O226" s="102"/>
    </row>
    <row r="227" spans="5:15" ht="15.75" customHeight="1">
      <c r="E227" s="102"/>
      <c r="M227" s="102"/>
      <c r="N227" s="102"/>
      <c r="O227" s="102"/>
    </row>
    <row r="228" spans="5:15" ht="15.75" customHeight="1">
      <c r="E228" s="102"/>
      <c r="M228" s="102"/>
      <c r="N228" s="102"/>
      <c r="O228" s="102"/>
    </row>
    <row r="229" spans="5:15" ht="15.75" customHeight="1">
      <c r="E229" s="102"/>
      <c r="M229" s="102"/>
      <c r="N229" s="102"/>
      <c r="O229" s="102"/>
    </row>
    <row r="230" spans="5:15" ht="15.75" customHeight="1">
      <c r="E230" s="102"/>
      <c r="M230" s="102"/>
      <c r="N230" s="102"/>
      <c r="O230" s="102"/>
    </row>
    <row r="231" spans="5:15" ht="15.75" customHeight="1">
      <c r="E231" s="102"/>
      <c r="M231" s="102"/>
      <c r="N231" s="102"/>
      <c r="O231" s="102"/>
    </row>
    <row r="232" spans="5:15" ht="15.75" customHeight="1">
      <c r="E232" s="102"/>
      <c r="M232" s="102"/>
      <c r="N232" s="102"/>
      <c r="O232" s="102"/>
    </row>
    <row r="233" spans="5:15" ht="15.75" customHeight="1">
      <c r="E233" s="102"/>
      <c r="M233" s="102"/>
      <c r="N233" s="102"/>
      <c r="O233" s="102"/>
    </row>
    <row r="234" spans="5:15" ht="15.75" customHeight="1">
      <c r="E234" s="102"/>
      <c r="M234" s="102"/>
      <c r="N234" s="102"/>
      <c r="O234" s="102"/>
    </row>
    <row r="235" spans="5:15" ht="15.75" customHeight="1">
      <c r="E235" s="102"/>
      <c r="M235" s="102"/>
      <c r="N235" s="102"/>
      <c r="O235" s="102"/>
    </row>
    <row r="236" spans="5:15" ht="15.75" customHeight="1">
      <c r="E236" s="102"/>
      <c r="M236" s="102"/>
      <c r="N236" s="102"/>
      <c r="O236" s="102"/>
    </row>
    <row r="237" spans="5:15" ht="15.75" customHeight="1">
      <c r="E237" s="102"/>
      <c r="M237" s="102"/>
      <c r="N237" s="102"/>
      <c r="O237" s="102"/>
    </row>
    <row r="238" spans="5:15" ht="15.75" customHeight="1">
      <c r="E238" s="102"/>
      <c r="M238" s="102"/>
      <c r="N238" s="102"/>
      <c r="O238" s="102"/>
    </row>
    <row r="239" spans="5:15" ht="15.75" customHeight="1">
      <c r="E239" s="102"/>
      <c r="M239" s="102"/>
      <c r="N239" s="102"/>
      <c r="O239" s="102"/>
    </row>
    <row r="240" spans="5:15" ht="15.75" customHeight="1">
      <c r="E240" s="102"/>
      <c r="M240" s="102"/>
      <c r="N240" s="102"/>
      <c r="O240" s="102"/>
    </row>
    <row r="241" spans="5:15" ht="15.75" customHeight="1">
      <c r="E241" s="102"/>
      <c r="M241" s="102"/>
      <c r="N241" s="102"/>
      <c r="O241" s="102"/>
    </row>
    <row r="242" spans="5:15" ht="15.75" customHeight="1">
      <c r="E242" s="102"/>
      <c r="M242" s="102"/>
      <c r="N242" s="102"/>
      <c r="O242" s="102"/>
    </row>
    <row r="243" spans="5:15" ht="15.75" customHeight="1">
      <c r="E243" s="102"/>
      <c r="M243" s="102"/>
      <c r="N243" s="102"/>
      <c r="O243" s="102"/>
    </row>
    <row r="244" spans="5:15" ht="15.75" customHeight="1">
      <c r="E244" s="102"/>
      <c r="M244" s="102"/>
      <c r="N244" s="102"/>
      <c r="O244" s="102"/>
    </row>
    <row r="245" spans="5:15" ht="15.75" customHeight="1">
      <c r="E245" s="102"/>
      <c r="M245" s="102"/>
      <c r="N245" s="102"/>
      <c r="O245" s="102"/>
    </row>
    <row r="246" spans="5:15" ht="15.75" customHeight="1">
      <c r="E246" s="102"/>
      <c r="M246" s="102"/>
      <c r="N246" s="102"/>
      <c r="O246" s="102"/>
    </row>
    <row r="247" spans="5:15" ht="15.75" customHeight="1">
      <c r="E247" s="102"/>
      <c r="M247" s="102"/>
      <c r="N247" s="102"/>
      <c r="O247" s="102"/>
    </row>
    <row r="248" spans="5:15" ht="15.75" customHeight="1">
      <c r="E248" s="102"/>
      <c r="M248" s="102"/>
      <c r="N248" s="102"/>
      <c r="O248" s="102"/>
    </row>
    <row r="249" spans="5:15" ht="15.75" customHeight="1">
      <c r="E249" s="102"/>
      <c r="M249" s="102"/>
      <c r="N249" s="102"/>
      <c r="O249" s="102"/>
    </row>
    <row r="250" spans="5:15" ht="15.75" customHeight="1">
      <c r="E250" s="102"/>
      <c r="M250" s="102"/>
      <c r="N250" s="102"/>
      <c r="O250" s="102"/>
    </row>
    <row r="251" spans="5:15" ht="15.75" customHeight="1">
      <c r="E251" s="102"/>
      <c r="M251" s="102"/>
      <c r="N251" s="102"/>
      <c r="O251" s="102"/>
    </row>
    <row r="252" spans="5:15" ht="15.75" customHeight="1">
      <c r="E252" s="102"/>
      <c r="M252" s="102"/>
      <c r="N252" s="102"/>
      <c r="O252" s="102"/>
    </row>
    <row r="253" spans="5:15" ht="15.75" customHeight="1">
      <c r="E253" s="102"/>
      <c r="M253" s="102"/>
      <c r="N253" s="102"/>
      <c r="O253" s="102"/>
    </row>
    <row r="254" spans="5:15" ht="15.75" customHeight="1">
      <c r="E254" s="102"/>
      <c r="M254" s="102"/>
      <c r="N254" s="102"/>
      <c r="O254" s="102"/>
    </row>
    <row r="255" spans="5:15" ht="15.75" customHeight="1">
      <c r="E255" s="102"/>
      <c r="M255" s="102"/>
      <c r="N255" s="102"/>
      <c r="O255" s="102"/>
    </row>
    <row r="256" spans="5:15" ht="15.75" customHeight="1">
      <c r="E256" s="102"/>
      <c r="M256" s="102"/>
      <c r="N256" s="102"/>
      <c r="O256" s="102"/>
    </row>
    <row r="257" spans="5:15" ht="15.75" customHeight="1">
      <c r="E257" s="102"/>
      <c r="M257" s="102"/>
      <c r="N257" s="102"/>
      <c r="O257" s="102"/>
    </row>
    <row r="258" spans="5:15" ht="15.75" customHeight="1">
      <c r="E258" s="102"/>
      <c r="M258" s="102"/>
      <c r="N258" s="102"/>
      <c r="O258" s="102"/>
    </row>
    <row r="259" spans="5:15" ht="15.75" customHeight="1">
      <c r="E259" s="102"/>
      <c r="M259" s="102"/>
      <c r="N259" s="102"/>
      <c r="O259" s="102"/>
    </row>
    <row r="260" spans="5:15" ht="15.75" customHeight="1">
      <c r="E260" s="102"/>
      <c r="M260" s="102"/>
      <c r="N260" s="102"/>
      <c r="O260" s="102"/>
    </row>
    <row r="261" spans="5:15" ht="15.75" customHeight="1">
      <c r="E261" s="102"/>
      <c r="M261" s="102"/>
      <c r="N261" s="102"/>
      <c r="O261" s="102"/>
    </row>
    <row r="262" spans="5:15" ht="15.75" customHeight="1">
      <c r="E262" s="102"/>
      <c r="M262" s="102"/>
      <c r="N262" s="102"/>
      <c r="O262" s="102"/>
    </row>
    <row r="263" spans="5:15" ht="15.75" customHeight="1">
      <c r="E263" s="102"/>
      <c r="M263" s="102"/>
      <c r="N263" s="102"/>
      <c r="O263" s="102"/>
    </row>
    <row r="264" spans="5:15" ht="15.75" customHeight="1">
      <c r="E264" s="102"/>
      <c r="M264" s="102"/>
      <c r="N264" s="102"/>
      <c r="O264" s="102"/>
    </row>
    <row r="265" spans="5:15" ht="15.75" customHeight="1">
      <c r="E265" s="102"/>
      <c r="M265" s="102"/>
      <c r="N265" s="102"/>
      <c r="O265" s="102"/>
    </row>
    <row r="266" spans="5:15" ht="15.75" customHeight="1">
      <c r="E266" s="102"/>
      <c r="M266" s="102"/>
      <c r="N266" s="102"/>
      <c r="O266" s="102"/>
    </row>
    <row r="267" spans="5:15" ht="15.75" customHeight="1">
      <c r="E267" s="102"/>
      <c r="M267" s="102"/>
      <c r="N267" s="102"/>
      <c r="O267" s="102"/>
    </row>
    <row r="268" spans="5:15" ht="15.75" customHeight="1">
      <c r="E268" s="102"/>
      <c r="M268" s="102"/>
      <c r="N268" s="102"/>
      <c r="O268" s="102"/>
    </row>
    <row r="269" spans="5:15" ht="15.75" customHeight="1">
      <c r="E269" s="102"/>
      <c r="M269" s="102"/>
      <c r="N269" s="102"/>
      <c r="O269" s="102"/>
    </row>
    <row r="270" spans="5:15" ht="15.75" customHeight="1">
      <c r="E270" s="102"/>
      <c r="M270" s="102"/>
      <c r="N270" s="102"/>
      <c r="O270" s="102"/>
    </row>
    <row r="271" spans="5:15" ht="15.75" customHeight="1">
      <c r="E271" s="102"/>
      <c r="M271" s="102"/>
      <c r="N271" s="102"/>
      <c r="O271" s="102"/>
    </row>
    <row r="272" spans="5:15" ht="15.75" customHeight="1">
      <c r="E272" s="102"/>
      <c r="M272" s="102"/>
      <c r="N272" s="102"/>
      <c r="O272" s="102"/>
    </row>
    <row r="273" spans="5:15" ht="15.75" customHeight="1">
      <c r="E273" s="102"/>
      <c r="M273" s="102"/>
      <c r="N273" s="102"/>
      <c r="O273" s="102"/>
    </row>
    <row r="274" spans="5:15" ht="15.75" customHeight="1">
      <c r="E274" s="102"/>
      <c r="M274" s="102"/>
      <c r="N274" s="102"/>
      <c r="O274" s="102"/>
    </row>
    <row r="275" spans="5:15" ht="15.75" customHeight="1">
      <c r="E275" s="102"/>
      <c r="M275" s="102"/>
      <c r="N275" s="102"/>
      <c r="O275" s="102"/>
    </row>
    <row r="276" spans="5:15" ht="15.75" customHeight="1">
      <c r="E276" s="102"/>
      <c r="M276" s="102"/>
      <c r="N276" s="102"/>
      <c r="O276" s="102"/>
    </row>
    <row r="277" spans="5:15" ht="15.75" customHeight="1">
      <c r="E277" s="102"/>
      <c r="M277" s="102"/>
      <c r="N277" s="102"/>
      <c r="O277" s="102"/>
    </row>
    <row r="278" spans="5:15" ht="15.75" customHeight="1">
      <c r="E278" s="102"/>
      <c r="M278" s="102"/>
      <c r="N278" s="102"/>
      <c r="O278" s="102"/>
    </row>
    <row r="279" spans="5:15" ht="15.75" customHeight="1">
      <c r="E279" s="102"/>
      <c r="M279" s="102"/>
      <c r="N279" s="102"/>
      <c r="O279" s="102"/>
    </row>
    <row r="280" spans="5:15" ht="15.75" customHeight="1">
      <c r="E280" s="102"/>
      <c r="M280" s="102"/>
      <c r="N280" s="102"/>
      <c r="O280" s="102"/>
    </row>
    <row r="281" spans="5:15" ht="15.75" customHeight="1">
      <c r="E281" s="102"/>
      <c r="M281" s="102"/>
      <c r="N281" s="102"/>
      <c r="O281" s="102"/>
    </row>
    <row r="282" spans="5:15" ht="15.75" customHeight="1">
      <c r="E282" s="102"/>
      <c r="M282" s="102"/>
      <c r="N282" s="102"/>
      <c r="O282" s="102"/>
    </row>
    <row r="283" spans="5:15" ht="15.75" customHeight="1">
      <c r="E283" s="102"/>
      <c r="M283" s="102"/>
      <c r="N283" s="102"/>
      <c r="O283" s="102"/>
    </row>
    <row r="284" spans="5:15" ht="15.75" customHeight="1">
      <c r="E284" s="102"/>
      <c r="M284" s="102"/>
      <c r="N284" s="102"/>
      <c r="O284" s="102"/>
    </row>
    <row r="285" spans="5:15" ht="15.75" customHeight="1">
      <c r="E285" s="102"/>
      <c r="M285" s="102"/>
      <c r="N285" s="102"/>
      <c r="O285" s="102"/>
    </row>
    <row r="286" spans="5:15" ht="15.75" customHeight="1">
      <c r="E286" s="102"/>
      <c r="M286" s="102"/>
      <c r="N286" s="102"/>
      <c r="O286" s="102"/>
    </row>
    <row r="287" spans="5:15" ht="15.75" customHeight="1">
      <c r="E287" s="102"/>
      <c r="M287" s="102"/>
      <c r="N287" s="102"/>
      <c r="O287" s="102"/>
    </row>
    <row r="288" spans="5:15" ht="15.75" customHeight="1">
      <c r="E288" s="102"/>
      <c r="M288" s="102"/>
      <c r="N288" s="102"/>
      <c r="O288" s="102"/>
    </row>
    <row r="289" spans="5:15" ht="15.75" customHeight="1">
      <c r="E289" s="102"/>
      <c r="M289" s="102"/>
      <c r="N289" s="102"/>
      <c r="O289" s="102"/>
    </row>
    <row r="290" spans="5:15" ht="15.75" customHeight="1">
      <c r="E290" s="102"/>
      <c r="M290" s="102"/>
      <c r="N290" s="102"/>
      <c r="O290" s="102"/>
    </row>
    <row r="291" spans="5:15" ht="15.75" customHeight="1">
      <c r="E291" s="102"/>
      <c r="M291" s="102"/>
      <c r="N291" s="102"/>
      <c r="O291" s="102"/>
    </row>
    <row r="292" spans="5:15" ht="15.75" customHeight="1">
      <c r="E292" s="102"/>
      <c r="M292" s="102"/>
      <c r="N292" s="102"/>
      <c r="O292" s="102"/>
    </row>
    <row r="293" spans="5:15" ht="15.75" customHeight="1">
      <c r="E293" s="102"/>
      <c r="M293" s="102"/>
      <c r="N293" s="102"/>
      <c r="O293" s="102"/>
    </row>
    <row r="294" spans="5:15" ht="15.75" customHeight="1">
      <c r="E294" s="102"/>
      <c r="M294" s="102"/>
      <c r="N294" s="102"/>
      <c r="O294" s="102"/>
    </row>
    <row r="295" spans="5:15" ht="15.75" customHeight="1">
      <c r="E295" s="102"/>
      <c r="M295" s="102"/>
      <c r="N295" s="102"/>
      <c r="O295" s="102"/>
    </row>
    <row r="296" spans="5:15" ht="15.75" customHeight="1">
      <c r="E296" s="102"/>
      <c r="M296" s="102"/>
      <c r="N296" s="102"/>
      <c r="O296" s="102"/>
    </row>
    <row r="297" spans="5:15" ht="15.75" customHeight="1">
      <c r="E297" s="102"/>
      <c r="M297" s="102"/>
      <c r="N297" s="102"/>
      <c r="O297" s="102"/>
    </row>
    <row r="298" spans="5:15" ht="15.75" customHeight="1">
      <c r="E298" s="102"/>
      <c r="M298" s="102"/>
      <c r="N298" s="102"/>
      <c r="O298" s="102"/>
    </row>
    <row r="299" spans="5:15" ht="15.75" customHeight="1">
      <c r="E299" s="102"/>
      <c r="M299" s="102"/>
      <c r="N299" s="102"/>
      <c r="O299" s="102"/>
    </row>
    <row r="300" spans="5:15" ht="15.75" customHeight="1">
      <c r="E300" s="102"/>
      <c r="M300" s="102"/>
      <c r="N300" s="102"/>
      <c r="O300" s="102"/>
    </row>
    <row r="301" spans="5:15" ht="15.75" customHeight="1">
      <c r="E301" s="102"/>
      <c r="M301" s="102"/>
      <c r="N301" s="102"/>
      <c r="O301" s="102"/>
    </row>
    <row r="302" spans="5:15" ht="15.75" customHeight="1">
      <c r="E302" s="102"/>
      <c r="M302" s="102"/>
      <c r="N302" s="102"/>
      <c r="O302" s="102"/>
    </row>
    <row r="303" spans="5:15" ht="15.75" customHeight="1">
      <c r="E303" s="102"/>
      <c r="M303" s="102"/>
      <c r="N303" s="102"/>
      <c r="O303" s="102"/>
    </row>
    <row r="304" spans="5:15" ht="15.75" customHeight="1">
      <c r="E304" s="102"/>
      <c r="M304" s="102"/>
      <c r="N304" s="102"/>
      <c r="O304" s="102"/>
    </row>
    <row r="305" spans="5:15" ht="15.75" customHeight="1">
      <c r="E305" s="102"/>
      <c r="M305" s="102"/>
      <c r="N305" s="102"/>
      <c r="O305" s="102"/>
    </row>
    <row r="306" spans="5:15" ht="15.75" customHeight="1">
      <c r="E306" s="102"/>
      <c r="M306" s="102"/>
      <c r="N306" s="102"/>
      <c r="O306" s="102"/>
    </row>
    <row r="307" spans="5:15" ht="15.75" customHeight="1">
      <c r="E307" s="102"/>
      <c r="M307" s="102"/>
      <c r="N307" s="102"/>
      <c r="O307" s="102"/>
    </row>
    <row r="308" spans="5:15" ht="15.75" customHeight="1">
      <c r="E308" s="102"/>
      <c r="M308" s="102"/>
      <c r="N308" s="102"/>
      <c r="O308" s="102"/>
    </row>
    <row r="309" spans="5:15" ht="15.75" customHeight="1">
      <c r="E309" s="102"/>
      <c r="M309" s="102"/>
      <c r="N309" s="102"/>
      <c r="O309" s="102"/>
    </row>
    <row r="310" spans="5:15" ht="15.75" customHeight="1">
      <c r="E310" s="102"/>
      <c r="M310" s="102"/>
      <c r="N310" s="102"/>
      <c r="O310" s="102"/>
    </row>
    <row r="311" spans="5:15" ht="15.75" customHeight="1">
      <c r="E311" s="102"/>
      <c r="M311" s="102"/>
      <c r="N311" s="102"/>
      <c r="O311" s="102"/>
    </row>
    <row r="312" spans="5:15" ht="15.75" customHeight="1">
      <c r="E312" s="102"/>
      <c r="M312" s="102"/>
      <c r="N312" s="102"/>
      <c r="O312" s="102"/>
    </row>
    <row r="313" spans="5:15" ht="15.75" customHeight="1">
      <c r="E313" s="102"/>
      <c r="M313" s="102"/>
      <c r="N313" s="102"/>
      <c r="O313" s="102"/>
    </row>
    <row r="314" spans="5:15" ht="15.75" customHeight="1">
      <c r="E314" s="102"/>
      <c r="M314" s="102"/>
      <c r="N314" s="102"/>
      <c r="O314" s="102"/>
    </row>
    <row r="315" spans="5:15" ht="15.75" customHeight="1">
      <c r="E315" s="102"/>
      <c r="M315" s="102"/>
      <c r="N315" s="102"/>
      <c r="O315" s="102"/>
    </row>
    <row r="316" spans="5:15" ht="15.75" customHeight="1">
      <c r="E316" s="102"/>
      <c r="M316" s="102"/>
      <c r="N316" s="102"/>
      <c r="O316" s="102"/>
    </row>
    <row r="317" spans="5:15" ht="15.75" customHeight="1">
      <c r="E317" s="102"/>
      <c r="M317" s="102"/>
      <c r="N317" s="102"/>
      <c r="O317" s="102"/>
    </row>
    <row r="318" spans="5:15" ht="15.75" customHeight="1">
      <c r="E318" s="102"/>
      <c r="M318" s="102"/>
      <c r="N318" s="102"/>
      <c r="O318" s="102"/>
    </row>
    <row r="319" spans="5:15" ht="15.75" customHeight="1">
      <c r="E319" s="102"/>
      <c r="M319" s="102"/>
      <c r="N319" s="102"/>
      <c r="O319" s="102"/>
    </row>
    <row r="320" spans="5:15" ht="15.75" customHeight="1">
      <c r="E320" s="102"/>
      <c r="M320" s="102"/>
      <c r="N320" s="102"/>
      <c r="O320" s="102"/>
    </row>
    <row r="321" spans="5:15" ht="15.75" customHeight="1">
      <c r="E321" s="102"/>
      <c r="M321" s="102"/>
      <c r="N321" s="102"/>
      <c r="O321" s="102"/>
    </row>
    <row r="322" spans="5:15" ht="15.75" customHeight="1">
      <c r="E322" s="102"/>
      <c r="M322" s="102"/>
      <c r="N322" s="102"/>
      <c r="O322" s="102"/>
    </row>
    <row r="323" spans="5:15" ht="15.75" customHeight="1">
      <c r="E323" s="102"/>
      <c r="M323" s="102"/>
      <c r="N323" s="102"/>
      <c r="O323" s="102"/>
    </row>
    <row r="324" spans="5:15" ht="15.75" customHeight="1">
      <c r="E324" s="102"/>
      <c r="M324" s="102"/>
      <c r="N324" s="102"/>
      <c r="O324" s="102"/>
    </row>
    <row r="325" spans="5:15" ht="15.75" customHeight="1">
      <c r="E325" s="102"/>
      <c r="M325" s="102"/>
      <c r="N325" s="102"/>
      <c r="O325" s="102"/>
    </row>
    <row r="326" spans="5:15" ht="15.75" customHeight="1">
      <c r="E326" s="102"/>
      <c r="M326" s="102"/>
      <c r="N326" s="102"/>
      <c r="O326" s="102"/>
    </row>
    <row r="327" spans="5:15" ht="15.75" customHeight="1">
      <c r="E327" s="102"/>
      <c r="M327" s="102"/>
      <c r="N327" s="102"/>
      <c r="O327" s="102"/>
    </row>
    <row r="328" spans="5:15" ht="15.75" customHeight="1">
      <c r="E328" s="102"/>
      <c r="M328" s="102"/>
      <c r="N328" s="102"/>
      <c r="O328" s="102"/>
    </row>
    <row r="329" spans="5:15" ht="15.75" customHeight="1">
      <c r="E329" s="102"/>
      <c r="M329" s="102"/>
      <c r="N329" s="102"/>
      <c r="O329" s="102"/>
    </row>
    <row r="330" spans="5:15" ht="15.75" customHeight="1">
      <c r="E330" s="102"/>
      <c r="M330" s="102"/>
      <c r="N330" s="102"/>
      <c r="O330" s="102"/>
    </row>
    <row r="331" spans="5:15" ht="15.75" customHeight="1">
      <c r="E331" s="102"/>
      <c r="M331" s="102"/>
      <c r="N331" s="102"/>
      <c r="O331" s="102"/>
    </row>
    <row r="332" spans="5:15" ht="15.75" customHeight="1">
      <c r="E332" s="102"/>
      <c r="M332" s="102"/>
      <c r="N332" s="102"/>
      <c r="O332" s="102"/>
    </row>
    <row r="333" spans="5:15" ht="15.75" customHeight="1">
      <c r="E333" s="102"/>
      <c r="M333" s="102"/>
      <c r="N333" s="102"/>
      <c r="O333" s="102"/>
    </row>
    <row r="334" spans="5:15" ht="15.75" customHeight="1">
      <c r="E334" s="102"/>
      <c r="M334" s="102"/>
      <c r="N334" s="102"/>
      <c r="O334" s="102"/>
    </row>
    <row r="335" spans="5:15" ht="15.75" customHeight="1">
      <c r="E335" s="102"/>
      <c r="M335" s="102"/>
      <c r="N335" s="102"/>
      <c r="O335" s="102"/>
    </row>
    <row r="336" spans="5:15" ht="15.75" customHeight="1">
      <c r="E336" s="102"/>
      <c r="M336" s="102"/>
      <c r="N336" s="102"/>
      <c r="O336" s="102"/>
    </row>
    <row r="337" spans="5:15" ht="15.75" customHeight="1">
      <c r="E337" s="102"/>
      <c r="M337" s="102"/>
      <c r="N337" s="102"/>
      <c r="O337" s="102"/>
    </row>
    <row r="338" spans="5:15" ht="15.75" customHeight="1">
      <c r="E338" s="102"/>
      <c r="M338" s="102"/>
      <c r="N338" s="102"/>
      <c r="O338" s="102"/>
    </row>
    <row r="339" spans="5:15" ht="15.75" customHeight="1">
      <c r="E339" s="102"/>
      <c r="M339" s="102"/>
      <c r="N339" s="102"/>
      <c r="O339" s="102"/>
    </row>
    <row r="340" spans="5:15" ht="15.75" customHeight="1">
      <c r="E340" s="102"/>
      <c r="M340" s="102"/>
      <c r="N340" s="102"/>
      <c r="O340" s="102"/>
    </row>
    <row r="341" spans="5:15" ht="15.75" customHeight="1">
      <c r="E341" s="102"/>
      <c r="M341" s="102"/>
      <c r="N341" s="102"/>
      <c r="O341" s="102"/>
    </row>
    <row r="342" spans="5:15" ht="15.75" customHeight="1">
      <c r="E342" s="102"/>
      <c r="M342" s="102"/>
      <c r="N342" s="102"/>
      <c r="O342" s="102"/>
    </row>
    <row r="343" spans="5:15" ht="15.75" customHeight="1">
      <c r="E343" s="102"/>
      <c r="M343" s="102"/>
      <c r="N343" s="102"/>
      <c r="O343" s="102"/>
    </row>
    <row r="344" spans="5:15" ht="15.75" customHeight="1">
      <c r="E344" s="102"/>
      <c r="M344" s="102"/>
      <c r="N344" s="102"/>
      <c r="O344" s="102"/>
    </row>
    <row r="345" spans="5:15" ht="15.75" customHeight="1">
      <c r="E345" s="102"/>
      <c r="M345" s="102"/>
      <c r="N345" s="102"/>
      <c r="O345" s="102"/>
    </row>
    <row r="346" spans="5:15" ht="15.75" customHeight="1">
      <c r="E346" s="102"/>
      <c r="M346" s="102"/>
      <c r="N346" s="102"/>
      <c r="O346" s="102"/>
    </row>
    <row r="347" spans="5:15" ht="15.75" customHeight="1">
      <c r="E347" s="102"/>
      <c r="M347" s="102"/>
      <c r="N347" s="102"/>
      <c r="O347" s="102"/>
    </row>
    <row r="348" spans="5:15" ht="15.75" customHeight="1">
      <c r="E348" s="102"/>
      <c r="M348" s="102"/>
      <c r="N348" s="102"/>
      <c r="O348" s="102"/>
    </row>
    <row r="349" spans="5:15" ht="15.75" customHeight="1">
      <c r="E349" s="102"/>
      <c r="M349" s="102"/>
      <c r="N349" s="102"/>
      <c r="O349" s="102"/>
    </row>
    <row r="350" spans="5:15" ht="15.75" customHeight="1">
      <c r="E350" s="102"/>
      <c r="M350" s="102"/>
      <c r="N350" s="102"/>
      <c r="O350" s="102"/>
    </row>
    <row r="351" spans="5:15" ht="15.75" customHeight="1">
      <c r="E351" s="102"/>
      <c r="M351" s="102"/>
      <c r="N351" s="102"/>
      <c r="O351" s="102"/>
    </row>
    <row r="352" spans="5:15" ht="15.75" customHeight="1">
      <c r="E352" s="102"/>
      <c r="M352" s="102"/>
      <c r="N352" s="102"/>
      <c r="O352" s="102"/>
    </row>
    <row r="353" spans="5:15" ht="15.75" customHeight="1">
      <c r="E353" s="102"/>
      <c r="M353" s="102"/>
      <c r="N353" s="102"/>
      <c r="O353" s="102"/>
    </row>
    <row r="354" spans="5:15" ht="15.75" customHeight="1">
      <c r="E354" s="102"/>
      <c r="M354" s="102"/>
      <c r="N354" s="102"/>
      <c r="O354" s="102"/>
    </row>
    <row r="355" spans="5:15" ht="15.75" customHeight="1">
      <c r="E355" s="102"/>
      <c r="M355" s="102"/>
      <c r="N355" s="102"/>
      <c r="O355" s="102"/>
    </row>
    <row r="356" spans="5:15" ht="15.75" customHeight="1">
      <c r="E356" s="102"/>
      <c r="M356" s="102"/>
      <c r="N356" s="102"/>
      <c r="O356" s="102"/>
    </row>
    <row r="357" spans="5:15" ht="15.75" customHeight="1">
      <c r="E357" s="102"/>
      <c r="M357" s="102"/>
      <c r="N357" s="102"/>
      <c r="O357" s="102"/>
    </row>
    <row r="358" spans="5:15" ht="15.75" customHeight="1">
      <c r="E358" s="102"/>
      <c r="M358" s="102"/>
      <c r="N358" s="102"/>
      <c r="O358" s="102"/>
    </row>
    <row r="359" spans="5:15" ht="15.75" customHeight="1">
      <c r="E359" s="102"/>
      <c r="M359" s="102"/>
      <c r="N359" s="102"/>
      <c r="O359" s="102"/>
    </row>
    <row r="360" spans="5:15" ht="15.75" customHeight="1">
      <c r="E360" s="102"/>
      <c r="M360" s="102"/>
      <c r="N360" s="102"/>
      <c r="O360" s="102"/>
    </row>
    <row r="361" spans="5:15" ht="15.75" customHeight="1">
      <c r="E361" s="102"/>
      <c r="M361" s="102"/>
      <c r="N361" s="102"/>
      <c r="O361" s="102"/>
    </row>
    <row r="362" spans="5:15" ht="15.75" customHeight="1">
      <c r="E362" s="102"/>
      <c r="M362" s="102"/>
      <c r="N362" s="102"/>
      <c r="O362" s="102"/>
    </row>
    <row r="363" spans="5:15" ht="15.75" customHeight="1">
      <c r="E363" s="102"/>
      <c r="M363" s="102"/>
      <c r="N363" s="102"/>
      <c r="O363" s="102"/>
    </row>
    <row r="364" spans="5:15" ht="15.75" customHeight="1">
      <c r="E364" s="102"/>
      <c r="M364" s="102"/>
      <c r="N364" s="102"/>
      <c r="O364" s="102"/>
    </row>
    <row r="365" spans="5:15" ht="15.75" customHeight="1">
      <c r="E365" s="102"/>
      <c r="M365" s="102"/>
      <c r="N365" s="102"/>
      <c r="O365" s="102"/>
    </row>
    <row r="366" spans="5:15" ht="15.75" customHeight="1">
      <c r="E366" s="102"/>
      <c r="M366" s="102"/>
      <c r="N366" s="102"/>
      <c r="O366" s="102"/>
    </row>
    <row r="367" spans="5:15" ht="15.75" customHeight="1">
      <c r="E367" s="102"/>
      <c r="M367" s="102"/>
      <c r="N367" s="102"/>
      <c r="O367" s="102"/>
    </row>
    <row r="368" spans="5:15" ht="15.75" customHeight="1">
      <c r="E368" s="102"/>
      <c r="M368" s="102"/>
      <c r="N368" s="102"/>
      <c r="O368" s="102"/>
    </row>
    <row r="369" spans="5:15" ht="15.75" customHeight="1">
      <c r="E369" s="102"/>
      <c r="M369" s="102"/>
      <c r="N369" s="102"/>
      <c r="O369" s="102"/>
    </row>
    <row r="370" spans="5:15" ht="15.75" customHeight="1">
      <c r="E370" s="102"/>
      <c r="M370" s="102"/>
      <c r="N370" s="102"/>
      <c r="O370" s="102"/>
    </row>
    <row r="371" spans="5:15" ht="15.75" customHeight="1">
      <c r="E371" s="102"/>
      <c r="M371" s="102"/>
      <c r="N371" s="102"/>
      <c r="O371" s="102"/>
    </row>
    <row r="372" spans="5:15" ht="15.75" customHeight="1">
      <c r="E372" s="102"/>
      <c r="M372" s="102"/>
      <c r="N372" s="102"/>
      <c r="O372" s="102"/>
    </row>
    <row r="373" spans="5:15" ht="15.75" customHeight="1">
      <c r="E373" s="102"/>
      <c r="M373" s="102"/>
      <c r="N373" s="102"/>
      <c r="O373" s="102"/>
    </row>
    <row r="374" spans="5:15" ht="15.75" customHeight="1">
      <c r="E374" s="102"/>
      <c r="M374" s="102"/>
      <c r="N374" s="102"/>
      <c r="O374" s="102"/>
    </row>
    <row r="375" spans="5:15" ht="15.75" customHeight="1">
      <c r="E375" s="102"/>
      <c r="M375" s="102"/>
      <c r="N375" s="102"/>
      <c r="O375" s="102"/>
    </row>
    <row r="376" spans="5:15" ht="15.75" customHeight="1">
      <c r="E376" s="102"/>
      <c r="M376" s="102"/>
      <c r="N376" s="102"/>
      <c r="O376" s="102"/>
    </row>
    <row r="377" spans="5:15" ht="15.75" customHeight="1">
      <c r="E377" s="102"/>
      <c r="M377" s="102"/>
      <c r="N377" s="102"/>
      <c r="O377" s="102"/>
    </row>
    <row r="378" spans="5:15" ht="15.75" customHeight="1">
      <c r="E378" s="102"/>
      <c r="M378" s="102"/>
      <c r="N378" s="102"/>
      <c r="O378" s="102"/>
    </row>
    <row r="379" spans="5:15" ht="15.75" customHeight="1">
      <c r="E379" s="102"/>
      <c r="M379" s="102"/>
      <c r="N379" s="102"/>
      <c r="O379" s="102"/>
    </row>
    <row r="380" spans="5:15" ht="15.75" customHeight="1">
      <c r="E380" s="102"/>
      <c r="M380" s="102"/>
      <c r="N380" s="102"/>
      <c r="O380" s="102"/>
    </row>
    <row r="381" spans="5:15" ht="15.75" customHeight="1">
      <c r="E381" s="102"/>
      <c r="M381" s="102"/>
      <c r="N381" s="102"/>
      <c r="O381" s="102"/>
    </row>
    <row r="382" spans="5:15" ht="15.75" customHeight="1">
      <c r="E382" s="102"/>
      <c r="M382" s="102"/>
      <c r="N382" s="102"/>
      <c r="O382" s="102"/>
    </row>
    <row r="383" spans="5:15" ht="15.75" customHeight="1">
      <c r="E383" s="102"/>
      <c r="M383" s="102"/>
      <c r="N383" s="102"/>
      <c r="O383" s="102"/>
    </row>
    <row r="384" spans="5:15" ht="15.75" customHeight="1">
      <c r="E384" s="102"/>
      <c r="M384" s="102"/>
      <c r="N384" s="102"/>
      <c r="O384" s="102"/>
    </row>
    <row r="385" spans="5:15" ht="15.75" customHeight="1">
      <c r="E385" s="102"/>
      <c r="M385" s="102"/>
      <c r="N385" s="102"/>
      <c r="O385" s="102"/>
    </row>
    <row r="386" spans="5:15" ht="15.75" customHeight="1">
      <c r="E386" s="102"/>
      <c r="M386" s="102"/>
      <c r="N386" s="102"/>
      <c r="O386" s="102"/>
    </row>
    <row r="387" spans="5:15" ht="15.75" customHeight="1">
      <c r="E387" s="102"/>
      <c r="M387" s="102"/>
      <c r="N387" s="102"/>
      <c r="O387" s="102"/>
    </row>
    <row r="388" spans="5:15" ht="15.75" customHeight="1">
      <c r="E388" s="102"/>
      <c r="M388" s="102"/>
      <c r="N388" s="102"/>
      <c r="O388" s="102"/>
    </row>
    <row r="389" spans="5:15" ht="15.75" customHeight="1">
      <c r="E389" s="102"/>
      <c r="M389" s="102"/>
      <c r="N389" s="102"/>
      <c r="O389" s="102"/>
    </row>
    <row r="390" spans="5:15" ht="15.75" customHeight="1">
      <c r="E390" s="102"/>
      <c r="M390" s="102"/>
      <c r="N390" s="102"/>
      <c r="O390" s="102"/>
    </row>
    <row r="391" spans="5:15" ht="15.75" customHeight="1">
      <c r="E391" s="102"/>
      <c r="M391" s="102"/>
      <c r="N391" s="102"/>
      <c r="O391" s="102"/>
    </row>
    <row r="392" spans="5:15" ht="15.75" customHeight="1">
      <c r="E392" s="102"/>
      <c r="M392" s="102"/>
      <c r="N392" s="102"/>
      <c r="O392" s="102"/>
    </row>
    <row r="393" spans="5:15" ht="15.75" customHeight="1">
      <c r="E393" s="102"/>
      <c r="M393" s="102"/>
      <c r="N393" s="102"/>
      <c r="O393" s="102"/>
    </row>
    <row r="394" spans="5:15" ht="15.75" customHeight="1">
      <c r="E394" s="102"/>
      <c r="M394" s="102"/>
      <c r="N394" s="102"/>
      <c r="O394" s="102"/>
    </row>
    <row r="395" spans="5:15" ht="15.75" customHeight="1">
      <c r="E395" s="102"/>
      <c r="M395" s="102"/>
      <c r="N395" s="102"/>
      <c r="O395" s="102"/>
    </row>
    <row r="396" spans="5:15" ht="15.75" customHeight="1">
      <c r="E396" s="102"/>
      <c r="M396" s="102"/>
      <c r="N396" s="102"/>
      <c r="O396" s="102"/>
    </row>
    <row r="397" spans="5:15" ht="15.75" customHeight="1">
      <c r="E397" s="102"/>
      <c r="M397" s="102"/>
      <c r="N397" s="102"/>
      <c r="O397" s="102"/>
    </row>
    <row r="398" spans="5:15" ht="15.75" customHeight="1">
      <c r="E398" s="102"/>
      <c r="M398" s="102"/>
      <c r="N398" s="102"/>
      <c r="O398" s="102"/>
    </row>
    <row r="399" spans="5:15" ht="15.75" customHeight="1">
      <c r="E399" s="102"/>
      <c r="M399" s="102"/>
      <c r="N399" s="102"/>
      <c r="O399" s="102"/>
    </row>
    <row r="400" spans="5:15" ht="15.75" customHeight="1">
      <c r="E400" s="102"/>
      <c r="M400" s="102"/>
      <c r="N400" s="102"/>
      <c r="O400" s="102"/>
    </row>
    <row r="401" spans="5:15" ht="15.75" customHeight="1">
      <c r="E401" s="102"/>
      <c r="M401" s="102"/>
      <c r="N401" s="102"/>
      <c r="O401" s="102"/>
    </row>
    <row r="402" spans="5:15" ht="15.75" customHeight="1">
      <c r="E402" s="102"/>
      <c r="M402" s="102"/>
      <c r="N402" s="102"/>
      <c r="O402" s="102"/>
    </row>
    <row r="403" spans="5:15" ht="15.75" customHeight="1">
      <c r="E403" s="102"/>
      <c r="M403" s="102"/>
      <c r="N403" s="102"/>
      <c r="O403" s="102"/>
    </row>
    <row r="404" spans="5:15" ht="15.75" customHeight="1">
      <c r="E404" s="102"/>
      <c r="M404" s="102"/>
      <c r="N404" s="102"/>
      <c r="O404" s="102"/>
    </row>
    <row r="405" spans="5:15" ht="15.75" customHeight="1">
      <c r="E405" s="102"/>
      <c r="M405" s="102"/>
      <c r="N405" s="102"/>
      <c r="O405" s="102"/>
    </row>
    <row r="406" spans="5:15" ht="15.75" customHeight="1">
      <c r="E406" s="102"/>
      <c r="M406" s="102"/>
      <c r="N406" s="102"/>
      <c r="O406" s="102"/>
    </row>
    <row r="407" spans="5:15" ht="15.75" customHeight="1">
      <c r="E407" s="102"/>
      <c r="M407" s="102"/>
      <c r="N407" s="102"/>
      <c r="O407" s="102"/>
    </row>
    <row r="408" spans="5:15" ht="15.75" customHeight="1">
      <c r="E408" s="102"/>
      <c r="M408" s="102"/>
      <c r="N408" s="102"/>
      <c r="O408" s="102"/>
    </row>
    <row r="409" spans="5:15" ht="15.75" customHeight="1">
      <c r="E409" s="102"/>
      <c r="M409" s="102"/>
      <c r="N409" s="102"/>
      <c r="O409" s="102"/>
    </row>
    <row r="410" spans="5:15" ht="15.75" customHeight="1">
      <c r="E410" s="102"/>
      <c r="M410" s="102"/>
      <c r="N410" s="102"/>
      <c r="O410" s="102"/>
    </row>
    <row r="411" spans="5:15" ht="15.75" customHeight="1">
      <c r="E411" s="102"/>
      <c r="M411" s="102"/>
      <c r="N411" s="102"/>
      <c r="O411" s="102"/>
    </row>
    <row r="412" spans="5:15" ht="15.75" customHeight="1">
      <c r="E412" s="102"/>
      <c r="M412" s="102"/>
      <c r="N412" s="102"/>
      <c r="O412" s="102"/>
    </row>
    <row r="413" spans="5:15" ht="15.75" customHeight="1">
      <c r="E413" s="102"/>
      <c r="M413" s="102"/>
      <c r="N413" s="102"/>
      <c r="O413" s="102"/>
    </row>
    <row r="414" spans="5:15" ht="15.75" customHeight="1">
      <c r="E414" s="102"/>
      <c r="M414" s="102"/>
      <c r="N414" s="102"/>
      <c r="O414" s="102"/>
    </row>
    <row r="415" spans="5:15" ht="15.75" customHeight="1">
      <c r="E415" s="102"/>
      <c r="M415" s="102"/>
      <c r="N415" s="102"/>
      <c r="O415" s="102"/>
    </row>
    <row r="416" spans="5:15" ht="15.75" customHeight="1">
      <c r="E416" s="102"/>
      <c r="M416" s="102"/>
      <c r="N416" s="102"/>
      <c r="O416" s="102"/>
    </row>
    <row r="417" spans="5:15" ht="15.75" customHeight="1">
      <c r="E417" s="102"/>
      <c r="M417" s="102"/>
      <c r="N417" s="102"/>
      <c r="O417" s="102"/>
    </row>
    <row r="418" spans="5:15" ht="15.75" customHeight="1">
      <c r="E418" s="102"/>
      <c r="M418" s="102"/>
      <c r="N418" s="102"/>
      <c r="O418" s="102"/>
    </row>
    <row r="419" spans="5:15" ht="15.75" customHeight="1">
      <c r="E419" s="102"/>
      <c r="M419" s="102"/>
      <c r="N419" s="102"/>
      <c r="O419" s="102"/>
    </row>
    <row r="420" spans="5:15" ht="15.75" customHeight="1">
      <c r="E420" s="102"/>
      <c r="M420" s="102"/>
      <c r="N420" s="102"/>
      <c r="O420" s="102"/>
    </row>
    <row r="421" spans="5:15" ht="15.75" customHeight="1">
      <c r="E421" s="102"/>
      <c r="M421" s="102"/>
      <c r="N421" s="102"/>
      <c r="O421" s="102"/>
    </row>
    <row r="422" spans="5:15" ht="15.75" customHeight="1">
      <c r="E422" s="102"/>
      <c r="M422" s="102"/>
      <c r="N422" s="102"/>
      <c r="O422" s="102"/>
    </row>
    <row r="423" spans="5:15" ht="15.75" customHeight="1">
      <c r="E423" s="102"/>
      <c r="M423" s="102"/>
      <c r="N423" s="102"/>
      <c r="O423" s="102"/>
    </row>
    <row r="424" spans="5:15" ht="15.75" customHeight="1">
      <c r="E424" s="102"/>
      <c r="M424" s="102"/>
      <c r="N424" s="102"/>
      <c r="O424" s="102"/>
    </row>
    <row r="425" spans="5:15" ht="15.75" customHeight="1">
      <c r="E425" s="102"/>
      <c r="M425" s="102"/>
      <c r="N425" s="102"/>
      <c r="O425" s="102"/>
    </row>
    <row r="426" spans="5:15" ht="15.75" customHeight="1">
      <c r="E426" s="102"/>
      <c r="M426" s="102"/>
      <c r="N426" s="102"/>
      <c r="O426" s="102"/>
    </row>
    <row r="427" spans="5:15" ht="15.75" customHeight="1">
      <c r="E427" s="102"/>
      <c r="M427" s="102"/>
      <c r="N427" s="102"/>
      <c r="O427" s="102"/>
    </row>
    <row r="428" spans="5:15" ht="15.75" customHeight="1">
      <c r="E428" s="102"/>
      <c r="M428" s="102"/>
      <c r="N428" s="102"/>
      <c r="O428" s="102"/>
    </row>
    <row r="429" spans="5:15" ht="15.75" customHeight="1">
      <c r="E429" s="102"/>
      <c r="M429" s="102"/>
      <c r="N429" s="102"/>
      <c r="O429" s="102"/>
    </row>
    <row r="430" spans="5:15" ht="15.75" customHeight="1">
      <c r="E430" s="102"/>
      <c r="M430" s="102"/>
      <c r="N430" s="102"/>
      <c r="O430" s="102"/>
    </row>
    <row r="431" spans="5:15" ht="15.75" customHeight="1">
      <c r="E431" s="102"/>
      <c r="M431" s="102"/>
      <c r="N431" s="102"/>
      <c r="O431" s="102"/>
    </row>
    <row r="432" spans="5:15" ht="15.75" customHeight="1">
      <c r="E432" s="102"/>
      <c r="M432" s="102"/>
      <c r="N432" s="102"/>
      <c r="O432" s="102"/>
    </row>
    <row r="433" spans="5:15" ht="15.75" customHeight="1">
      <c r="E433" s="102"/>
      <c r="M433" s="102"/>
      <c r="N433" s="102"/>
      <c r="O433" s="102"/>
    </row>
    <row r="434" spans="5:15" ht="15.75" customHeight="1">
      <c r="E434" s="102"/>
      <c r="M434" s="102"/>
      <c r="N434" s="102"/>
      <c r="O434" s="102"/>
    </row>
    <row r="435" spans="5:15" ht="15.75" customHeight="1">
      <c r="E435" s="102"/>
      <c r="M435" s="102"/>
      <c r="N435" s="102"/>
      <c r="O435" s="102"/>
    </row>
    <row r="436" spans="5:15" ht="15.75" customHeight="1">
      <c r="E436" s="102"/>
      <c r="M436" s="102"/>
      <c r="N436" s="102"/>
      <c r="O436" s="102"/>
    </row>
    <row r="437" spans="5:15" ht="15.75" customHeight="1">
      <c r="E437" s="102"/>
      <c r="M437" s="102"/>
      <c r="N437" s="102"/>
      <c r="O437" s="102"/>
    </row>
    <row r="438" spans="5:15" ht="15.75" customHeight="1">
      <c r="E438" s="102"/>
      <c r="M438" s="102"/>
      <c r="N438" s="102"/>
      <c r="O438" s="102"/>
    </row>
    <row r="439" spans="5:15" ht="15.75" customHeight="1">
      <c r="E439" s="102"/>
      <c r="M439" s="102"/>
      <c r="N439" s="102"/>
      <c r="O439" s="102"/>
    </row>
    <row r="440" spans="5:15" ht="15.75" customHeight="1">
      <c r="E440" s="102"/>
      <c r="M440" s="102"/>
      <c r="N440" s="102"/>
      <c r="O440" s="102"/>
    </row>
    <row r="441" spans="5:15" ht="15.75" customHeight="1">
      <c r="E441" s="102"/>
      <c r="M441" s="102"/>
      <c r="N441" s="102"/>
      <c r="O441" s="102"/>
    </row>
    <row r="442" spans="5:15" ht="15.75" customHeight="1">
      <c r="E442" s="102"/>
      <c r="M442" s="102"/>
      <c r="N442" s="102"/>
      <c r="O442" s="102"/>
    </row>
    <row r="443" spans="5:15" ht="15.75" customHeight="1">
      <c r="E443" s="102"/>
      <c r="M443" s="102"/>
      <c r="N443" s="102"/>
      <c r="O443" s="102"/>
    </row>
    <row r="444" spans="5:15" ht="15.75" customHeight="1">
      <c r="E444" s="102"/>
      <c r="M444" s="102"/>
      <c r="N444" s="102"/>
      <c r="O444" s="102"/>
    </row>
    <row r="445" spans="5:15" ht="15.75" customHeight="1">
      <c r="E445" s="102"/>
      <c r="M445" s="102"/>
      <c r="N445" s="102"/>
      <c r="O445" s="102"/>
    </row>
    <row r="446" spans="5:15" ht="15.75" customHeight="1">
      <c r="E446" s="102"/>
      <c r="M446" s="102"/>
      <c r="N446" s="102"/>
      <c r="O446" s="102"/>
    </row>
    <row r="447" spans="5:15" ht="15.75" customHeight="1">
      <c r="E447" s="102"/>
      <c r="M447" s="102"/>
      <c r="N447" s="102"/>
      <c r="O447" s="102"/>
    </row>
    <row r="448" spans="5:15" ht="15.75" customHeight="1">
      <c r="E448" s="102"/>
      <c r="M448" s="102"/>
      <c r="N448" s="102"/>
      <c r="O448" s="102"/>
    </row>
    <row r="449" spans="5:15" ht="15.75" customHeight="1">
      <c r="E449" s="102"/>
      <c r="M449" s="102"/>
      <c r="N449" s="102"/>
      <c r="O449" s="102"/>
    </row>
    <row r="450" spans="5:15" ht="15.75" customHeight="1">
      <c r="E450" s="102"/>
      <c r="M450" s="102"/>
      <c r="N450" s="102"/>
      <c r="O450" s="102"/>
    </row>
    <row r="451" spans="5:15" ht="15.75" customHeight="1">
      <c r="E451" s="102"/>
      <c r="M451" s="102"/>
      <c r="N451" s="102"/>
      <c r="O451" s="102"/>
    </row>
    <row r="452" spans="5:15" ht="15.75" customHeight="1">
      <c r="E452" s="102"/>
      <c r="M452" s="102"/>
      <c r="N452" s="102"/>
      <c r="O452" s="102"/>
    </row>
    <row r="453" spans="5:15" ht="15.75" customHeight="1">
      <c r="E453" s="102"/>
      <c r="M453" s="102"/>
      <c r="N453" s="102"/>
      <c r="O453" s="102"/>
    </row>
    <row r="454" spans="5:15" ht="15.75" customHeight="1">
      <c r="E454" s="102"/>
      <c r="M454" s="102"/>
      <c r="N454" s="102"/>
      <c r="O454" s="102"/>
    </row>
    <row r="455" spans="5:15" ht="15.75" customHeight="1">
      <c r="E455" s="102"/>
      <c r="M455" s="102"/>
      <c r="N455" s="102"/>
      <c r="O455" s="102"/>
    </row>
    <row r="456" spans="5:15" ht="15.75" customHeight="1">
      <c r="E456" s="102"/>
      <c r="M456" s="102"/>
      <c r="N456" s="102"/>
      <c r="O456" s="102"/>
    </row>
    <row r="457" spans="5:15" ht="15.75" customHeight="1">
      <c r="E457" s="102"/>
      <c r="M457" s="102"/>
      <c r="N457" s="102"/>
      <c r="O457" s="102"/>
    </row>
    <row r="458" spans="5:15" ht="15.75" customHeight="1">
      <c r="E458" s="102"/>
      <c r="M458" s="102"/>
      <c r="N458" s="102"/>
      <c r="O458" s="102"/>
    </row>
    <row r="459" spans="5:15" ht="15.75" customHeight="1">
      <c r="E459" s="102"/>
      <c r="M459" s="102"/>
      <c r="N459" s="102"/>
      <c r="O459" s="102"/>
    </row>
    <row r="460" spans="5:15" ht="15.75" customHeight="1">
      <c r="E460" s="102"/>
      <c r="M460" s="102"/>
      <c r="N460" s="102"/>
      <c r="O460" s="102"/>
    </row>
    <row r="461" spans="5:15" ht="15.75" customHeight="1">
      <c r="E461" s="102"/>
      <c r="M461" s="102"/>
      <c r="N461" s="102"/>
      <c r="O461" s="102"/>
    </row>
    <row r="462" spans="5:15" ht="15.75" customHeight="1">
      <c r="E462" s="102"/>
      <c r="M462" s="102"/>
      <c r="N462" s="102"/>
      <c r="O462" s="102"/>
    </row>
    <row r="463" spans="5:15" ht="15.75" customHeight="1">
      <c r="E463" s="102"/>
      <c r="M463" s="102"/>
      <c r="N463" s="102"/>
      <c r="O463" s="102"/>
    </row>
    <row r="464" spans="5:15" ht="15.75" customHeight="1">
      <c r="E464" s="102"/>
      <c r="M464" s="102"/>
      <c r="N464" s="102"/>
      <c r="O464" s="102"/>
    </row>
    <row r="465" spans="5:15" ht="15.75" customHeight="1">
      <c r="E465" s="102"/>
      <c r="M465" s="102"/>
      <c r="N465" s="102"/>
      <c r="O465" s="102"/>
    </row>
    <row r="466" spans="5:15" ht="15.75" customHeight="1">
      <c r="E466" s="102"/>
      <c r="M466" s="102"/>
      <c r="N466" s="102"/>
      <c r="O466" s="102"/>
    </row>
    <row r="467" spans="5:15" ht="15.75" customHeight="1">
      <c r="E467" s="102"/>
      <c r="M467" s="102"/>
      <c r="N467" s="102"/>
      <c r="O467" s="102"/>
    </row>
    <row r="468" spans="5:15" ht="15.75" customHeight="1">
      <c r="E468" s="102"/>
      <c r="M468" s="102"/>
      <c r="N468" s="102"/>
      <c r="O468" s="102"/>
    </row>
    <row r="469" spans="5:15" ht="15.75" customHeight="1">
      <c r="E469" s="102"/>
      <c r="M469" s="102"/>
      <c r="N469" s="102"/>
      <c r="O469" s="102"/>
    </row>
    <row r="470" spans="5:15" ht="15.75" customHeight="1">
      <c r="E470" s="102"/>
      <c r="M470" s="102"/>
      <c r="N470" s="102"/>
      <c r="O470" s="102"/>
    </row>
    <row r="471" spans="5:15" ht="15.75" customHeight="1">
      <c r="E471" s="102"/>
      <c r="M471" s="102"/>
      <c r="N471" s="102"/>
      <c r="O471" s="102"/>
    </row>
    <row r="472" spans="5:15" ht="15.75" customHeight="1">
      <c r="E472" s="102"/>
      <c r="M472" s="102"/>
      <c r="N472" s="102"/>
      <c r="O472" s="102"/>
    </row>
    <row r="473" spans="5:15" ht="15.75" customHeight="1">
      <c r="E473" s="102"/>
      <c r="M473" s="102"/>
      <c r="N473" s="102"/>
      <c r="O473" s="102"/>
    </row>
    <row r="474" spans="5:15" ht="15.75" customHeight="1">
      <c r="E474" s="102"/>
      <c r="M474" s="102"/>
      <c r="N474" s="102"/>
      <c r="O474" s="102"/>
    </row>
    <row r="475" spans="5:15" ht="15.75" customHeight="1">
      <c r="E475" s="102"/>
      <c r="M475" s="102"/>
      <c r="N475" s="102"/>
      <c r="O475" s="102"/>
    </row>
    <row r="476" spans="5:15" ht="15.75" customHeight="1">
      <c r="E476" s="102"/>
      <c r="M476" s="102"/>
      <c r="N476" s="102"/>
      <c r="O476" s="102"/>
    </row>
    <row r="477" spans="5:15" ht="15.75" customHeight="1">
      <c r="E477" s="102"/>
      <c r="M477" s="102"/>
      <c r="N477" s="102"/>
      <c r="O477" s="102"/>
    </row>
    <row r="478" spans="5:15" ht="15.75" customHeight="1">
      <c r="E478" s="102"/>
      <c r="M478" s="102"/>
      <c r="N478" s="102"/>
      <c r="O478" s="102"/>
    </row>
    <row r="479" spans="5:15" ht="15.75" customHeight="1">
      <c r="E479" s="102"/>
      <c r="M479" s="102"/>
      <c r="N479" s="102"/>
      <c r="O479" s="102"/>
    </row>
    <row r="480" spans="5:15" ht="15.75" customHeight="1">
      <c r="E480" s="102"/>
      <c r="M480" s="102"/>
      <c r="N480" s="102"/>
      <c r="O480" s="102"/>
    </row>
    <row r="481" spans="5:15" ht="15.75" customHeight="1">
      <c r="E481" s="102"/>
      <c r="M481" s="102"/>
      <c r="N481" s="102"/>
      <c r="O481" s="102"/>
    </row>
    <row r="482" spans="5:15" ht="15.75" customHeight="1">
      <c r="E482" s="102"/>
      <c r="M482" s="102"/>
      <c r="N482" s="102"/>
      <c r="O482" s="102"/>
    </row>
    <row r="483" spans="5:15" ht="15.75" customHeight="1">
      <c r="E483" s="102"/>
      <c r="M483" s="102"/>
      <c r="N483" s="102"/>
      <c r="O483" s="102"/>
    </row>
    <row r="484" spans="5:15" ht="15.75" customHeight="1">
      <c r="E484" s="102"/>
      <c r="M484" s="102"/>
      <c r="N484" s="102"/>
      <c r="O484" s="102"/>
    </row>
    <row r="485" spans="5:15" ht="15.75" customHeight="1">
      <c r="E485" s="102"/>
      <c r="M485" s="102"/>
      <c r="N485" s="102"/>
      <c r="O485" s="102"/>
    </row>
    <row r="486" spans="5:15" ht="15.75" customHeight="1">
      <c r="E486" s="102"/>
      <c r="M486" s="102"/>
      <c r="N486" s="102"/>
      <c r="O486" s="102"/>
    </row>
    <row r="487" spans="5:15" ht="15.75" customHeight="1">
      <c r="E487" s="102"/>
      <c r="M487" s="102"/>
      <c r="N487" s="102"/>
      <c r="O487" s="102"/>
    </row>
    <row r="488" spans="5:15" ht="15.75" customHeight="1">
      <c r="E488" s="102"/>
      <c r="M488" s="102"/>
      <c r="N488" s="102"/>
      <c r="O488" s="102"/>
    </row>
    <row r="489" spans="5:15" ht="15.75" customHeight="1">
      <c r="E489" s="102"/>
      <c r="M489" s="102"/>
      <c r="N489" s="102"/>
      <c r="O489" s="102"/>
    </row>
    <row r="490" spans="5:15" ht="15.75" customHeight="1">
      <c r="E490" s="102"/>
      <c r="M490" s="102"/>
      <c r="N490" s="102"/>
      <c r="O490" s="102"/>
    </row>
    <row r="491" spans="5:15" ht="15.75" customHeight="1">
      <c r="E491" s="102"/>
      <c r="M491" s="102"/>
      <c r="N491" s="102"/>
      <c r="O491" s="102"/>
    </row>
    <row r="492" spans="5:15" ht="15.75" customHeight="1">
      <c r="E492" s="102"/>
      <c r="M492" s="102"/>
      <c r="N492" s="102"/>
      <c r="O492" s="102"/>
    </row>
    <row r="493" spans="5:15" ht="15.75" customHeight="1">
      <c r="E493" s="102"/>
      <c r="M493" s="102"/>
      <c r="N493" s="102"/>
      <c r="O493" s="102"/>
    </row>
    <row r="494" spans="5:15" ht="15.75" customHeight="1">
      <c r="E494" s="102"/>
      <c r="M494" s="102"/>
      <c r="N494" s="102"/>
      <c r="O494" s="102"/>
    </row>
    <row r="495" spans="5:15" ht="15.75" customHeight="1">
      <c r="E495" s="102"/>
      <c r="M495" s="102"/>
      <c r="N495" s="102"/>
      <c r="O495" s="102"/>
    </row>
    <row r="496" spans="5:15" ht="15.75" customHeight="1">
      <c r="E496" s="102"/>
      <c r="M496" s="102"/>
      <c r="N496" s="102"/>
      <c r="O496" s="102"/>
    </row>
    <row r="497" spans="5:15" ht="15.75" customHeight="1">
      <c r="E497" s="102"/>
      <c r="M497" s="102"/>
      <c r="N497" s="102"/>
      <c r="O497" s="102"/>
    </row>
    <row r="498" spans="5:15" ht="15.75" customHeight="1">
      <c r="E498" s="102"/>
      <c r="M498" s="102"/>
      <c r="N498" s="102"/>
      <c r="O498" s="102"/>
    </row>
    <row r="499" spans="5:15" ht="15.75" customHeight="1">
      <c r="E499" s="102"/>
      <c r="M499" s="102"/>
      <c r="N499" s="102"/>
      <c r="O499" s="102"/>
    </row>
    <row r="500" spans="5:15" ht="15.75" customHeight="1">
      <c r="E500" s="102"/>
      <c r="M500" s="102"/>
      <c r="N500" s="102"/>
      <c r="O500" s="102"/>
    </row>
    <row r="501" spans="5:15" ht="15.75" customHeight="1">
      <c r="E501" s="102"/>
      <c r="M501" s="102"/>
      <c r="N501" s="102"/>
      <c r="O501" s="102"/>
    </row>
    <row r="502" spans="5:15" ht="15.75" customHeight="1">
      <c r="E502" s="102"/>
      <c r="M502" s="102"/>
      <c r="N502" s="102"/>
      <c r="O502" s="102"/>
    </row>
    <row r="503" spans="5:15" ht="15.75" customHeight="1">
      <c r="E503" s="102"/>
      <c r="M503" s="102"/>
      <c r="N503" s="102"/>
      <c r="O503" s="102"/>
    </row>
    <row r="504" spans="5:15" ht="15.75" customHeight="1">
      <c r="E504" s="102"/>
      <c r="M504" s="102"/>
      <c r="N504" s="102"/>
      <c r="O504" s="102"/>
    </row>
    <row r="505" spans="5:15" ht="15.75" customHeight="1">
      <c r="E505" s="102"/>
      <c r="M505" s="102"/>
      <c r="N505" s="102"/>
      <c r="O505" s="102"/>
    </row>
    <row r="506" spans="5:15" ht="15.75" customHeight="1">
      <c r="E506" s="102"/>
      <c r="M506" s="102"/>
      <c r="N506" s="102"/>
      <c r="O506" s="102"/>
    </row>
    <row r="507" spans="5:15" ht="15.75" customHeight="1">
      <c r="E507" s="102"/>
      <c r="M507" s="102"/>
      <c r="N507" s="102"/>
      <c r="O507" s="102"/>
    </row>
    <row r="508" spans="5:15" ht="15.75" customHeight="1">
      <c r="E508" s="102"/>
      <c r="M508" s="102"/>
      <c r="N508" s="102"/>
      <c r="O508" s="102"/>
    </row>
    <row r="509" spans="5:15" ht="15.75" customHeight="1">
      <c r="E509" s="102"/>
      <c r="M509" s="102"/>
      <c r="N509" s="102"/>
      <c r="O509" s="102"/>
    </row>
    <row r="510" spans="5:15" ht="15.75" customHeight="1">
      <c r="E510" s="102"/>
      <c r="M510" s="102"/>
      <c r="N510" s="102"/>
      <c r="O510" s="102"/>
    </row>
    <row r="511" spans="5:15" ht="15.75" customHeight="1">
      <c r="E511" s="102"/>
      <c r="M511" s="102"/>
      <c r="N511" s="102"/>
      <c r="O511" s="102"/>
    </row>
    <row r="512" spans="5:15" ht="15.75" customHeight="1">
      <c r="E512" s="102"/>
      <c r="M512" s="102"/>
      <c r="N512" s="102"/>
      <c r="O512" s="102"/>
    </row>
    <row r="513" spans="5:15" ht="15.75" customHeight="1">
      <c r="E513" s="102"/>
      <c r="M513" s="102"/>
      <c r="N513" s="102"/>
      <c r="O513" s="102"/>
    </row>
    <row r="514" spans="5:15" ht="15.75" customHeight="1">
      <c r="E514" s="102"/>
      <c r="M514" s="102"/>
      <c r="N514" s="102"/>
      <c r="O514" s="102"/>
    </row>
    <row r="515" spans="5:15" ht="15.75" customHeight="1">
      <c r="E515" s="102"/>
      <c r="M515" s="102"/>
      <c r="N515" s="102"/>
      <c r="O515" s="102"/>
    </row>
    <row r="516" spans="5:15" ht="15.75" customHeight="1">
      <c r="E516" s="102"/>
      <c r="M516" s="102"/>
      <c r="N516" s="102"/>
      <c r="O516" s="102"/>
    </row>
    <row r="517" spans="5:15" ht="15.75" customHeight="1">
      <c r="E517" s="102"/>
      <c r="M517" s="102"/>
      <c r="N517" s="102"/>
      <c r="O517" s="102"/>
    </row>
    <row r="518" spans="5:15" ht="15.75" customHeight="1">
      <c r="E518" s="102"/>
      <c r="M518" s="102"/>
      <c r="N518" s="102"/>
      <c r="O518" s="102"/>
    </row>
    <row r="519" spans="5:15" ht="15.75" customHeight="1">
      <c r="E519" s="102"/>
      <c r="M519" s="102"/>
      <c r="N519" s="102"/>
      <c r="O519" s="102"/>
    </row>
    <row r="520" spans="5:15" ht="15.75" customHeight="1">
      <c r="E520" s="102"/>
      <c r="M520" s="102"/>
      <c r="N520" s="102"/>
      <c r="O520" s="102"/>
    </row>
    <row r="521" spans="5:15" ht="15.75" customHeight="1">
      <c r="E521" s="102"/>
      <c r="M521" s="102"/>
      <c r="N521" s="102"/>
      <c r="O521" s="102"/>
    </row>
    <row r="522" spans="5:15" ht="15.75" customHeight="1">
      <c r="E522" s="102"/>
      <c r="M522" s="102"/>
      <c r="N522" s="102"/>
      <c r="O522" s="102"/>
    </row>
    <row r="523" spans="5:15" ht="15.75" customHeight="1">
      <c r="E523" s="102"/>
      <c r="M523" s="102"/>
      <c r="N523" s="102"/>
      <c r="O523" s="102"/>
    </row>
    <row r="524" spans="5:15" ht="15.75" customHeight="1">
      <c r="E524" s="102"/>
      <c r="M524" s="102"/>
      <c r="N524" s="102"/>
      <c r="O524" s="102"/>
    </row>
    <row r="525" spans="5:15" ht="15.75" customHeight="1">
      <c r="E525" s="102"/>
      <c r="M525" s="102"/>
      <c r="N525" s="102"/>
      <c r="O525" s="102"/>
    </row>
    <row r="526" spans="5:15" ht="15.75" customHeight="1">
      <c r="E526" s="102"/>
      <c r="M526" s="102"/>
      <c r="N526" s="102"/>
      <c r="O526" s="102"/>
    </row>
    <row r="527" spans="5:15" ht="15.75" customHeight="1">
      <c r="E527" s="102"/>
      <c r="M527" s="102"/>
      <c r="N527" s="102"/>
      <c r="O527" s="102"/>
    </row>
    <row r="528" spans="5:15" ht="15.75" customHeight="1">
      <c r="E528" s="102"/>
      <c r="M528" s="102"/>
      <c r="N528" s="102"/>
      <c r="O528" s="102"/>
    </row>
    <row r="529" spans="5:15" ht="15.75" customHeight="1">
      <c r="E529" s="102"/>
      <c r="M529" s="102"/>
      <c r="N529" s="102"/>
      <c r="O529" s="102"/>
    </row>
    <row r="530" spans="5:15" ht="15.75" customHeight="1">
      <c r="E530" s="102"/>
      <c r="M530" s="102"/>
      <c r="N530" s="102"/>
      <c r="O530" s="102"/>
    </row>
    <row r="531" spans="5:15" ht="15.75" customHeight="1">
      <c r="E531" s="102"/>
      <c r="M531" s="102"/>
      <c r="N531" s="102"/>
      <c r="O531" s="102"/>
    </row>
    <row r="532" spans="5:15" ht="15.75" customHeight="1">
      <c r="E532" s="102"/>
      <c r="M532" s="102"/>
      <c r="N532" s="102"/>
      <c r="O532" s="102"/>
    </row>
    <row r="533" spans="5:15" ht="15.75" customHeight="1">
      <c r="E533" s="102"/>
      <c r="M533" s="102"/>
      <c r="N533" s="102"/>
      <c r="O533" s="102"/>
    </row>
    <row r="534" spans="5:15" ht="15.75" customHeight="1">
      <c r="E534" s="102"/>
      <c r="M534" s="102"/>
      <c r="N534" s="102"/>
      <c r="O534" s="102"/>
    </row>
    <row r="535" spans="5:15" ht="15.75" customHeight="1">
      <c r="E535" s="102"/>
      <c r="M535" s="102"/>
      <c r="N535" s="102"/>
      <c r="O535" s="102"/>
    </row>
    <row r="536" spans="5:15" ht="15.75" customHeight="1">
      <c r="E536" s="102"/>
      <c r="M536" s="102"/>
      <c r="N536" s="102"/>
      <c r="O536" s="102"/>
    </row>
    <row r="537" spans="5:15" ht="15.75" customHeight="1">
      <c r="E537" s="102"/>
      <c r="M537" s="102"/>
      <c r="N537" s="102"/>
      <c r="O537" s="102"/>
    </row>
    <row r="538" spans="5:15" ht="15.75" customHeight="1">
      <c r="E538" s="102"/>
      <c r="M538" s="102"/>
      <c r="N538" s="102"/>
      <c r="O538" s="102"/>
    </row>
    <row r="539" spans="5:15" ht="15.75" customHeight="1">
      <c r="E539" s="102"/>
      <c r="M539" s="102"/>
      <c r="N539" s="102"/>
      <c r="O539" s="102"/>
    </row>
    <row r="540" spans="5:15" ht="15.75" customHeight="1">
      <c r="E540" s="102"/>
      <c r="M540" s="102"/>
      <c r="N540" s="102"/>
      <c r="O540" s="102"/>
    </row>
    <row r="541" spans="5:15" ht="15.75" customHeight="1">
      <c r="E541" s="102"/>
      <c r="M541" s="102"/>
      <c r="N541" s="102"/>
      <c r="O541" s="102"/>
    </row>
    <row r="542" spans="5:15" ht="15.75" customHeight="1">
      <c r="E542" s="102"/>
      <c r="M542" s="102"/>
      <c r="N542" s="102"/>
      <c r="O542" s="102"/>
    </row>
    <row r="543" spans="5:15" ht="15.75" customHeight="1">
      <c r="E543" s="102"/>
      <c r="M543" s="102"/>
      <c r="N543" s="102"/>
      <c r="O543" s="102"/>
    </row>
    <row r="544" spans="5:15" ht="15.75" customHeight="1">
      <c r="E544" s="102"/>
      <c r="M544" s="102"/>
      <c r="N544" s="102"/>
      <c r="O544" s="102"/>
    </row>
    <row r="545" spans="5:15" ht="15.75" customHeight="1">
      <c r="E545" s="102"/>
      <c r="M545" s="102"/>
      <c r="N545" s="102"/>
      <c r="O545" s="102"/>
    </row>
    <row r="546" spans="5:15" ht="15.75" customHeight="1">
      <c r="E546" s="102"/>
      <c r="M546" s="102"/>
      <c r="N546" s="102"/>
      <c r="O546" s="102"/>
    </row>
    <row r="547" spans="5:15" ht="15.75" customHeight="1">
      <c r="E547" s="102"/>
      <c r="M547" s="102"/>
      <c r="N547" s="102"/>
      <c r="O547" s="102"/>
    </row>
    <row r="548" spans="5:15" ht="15.75" customHeight="1">
      <c r="E548" s="102"/>
      <c r="M548" s="102"/>
      <c r="N548" s="102"/>
      <c r="O548" s="102"/>
    </row>
    <row r="549" spans="5:15" ht="15.75" customHeight="1">
      <c r="E549" s="102"/>
      <c r="M549" s="102"/>
      <c r="N549" s="102"/>
      <c r="O549" s="102"/>
    </row>
    <row r="550" spans="5:15" ht="15.75" customHeight="1">
      <c r="E550" s="102"/>
      <c r="M550" s="102"/>
      <c r="N550" s="102"/>
      <c r="O550" s="102"/>
    </row>
    <row r="551" spans="5:15" ht="15.75" customHeight="1">
      <c r="E551" s="102"/>
      <c r="M551" s="102"/>
      <c r="N551" s="102"/>
      <c r="O551" s="102"/>
    </row>
    <row r="552" spans="5:15" ht="15.75" customHeight="1">
      <c r="E552" s="102"/>
      <c r="M552" s="102"/>
      <c r="N552" s="102"/>
      <c r="O552" s="102"/>
    </row>
    <row r="553" spans="5:15" ht="15.75" customHeight="1">
      <c r="E553" s="102"/>
      <c r="M553" s="102"/>
      <c r="N553" s="102"/>
      <c r="O553" s="102"/>
    </row>
    <row r="554" spans="5:15" ht="15.75" customHeight="1">
      <c r="E554" s="102"/>
      <c r="M554" s="102"/>
      <c r="N554" s="102"/>
      <c r="O554" s="102"/>
    </row>
    <row r="555" spans="5:15" ht="15.75" customHeight="1">
      <c r="E555" s="102"/>
      <c r="M555" s="102"/>
      <c r="N555" s="102"/>
      <c r="O555" s="102"/>
    </row>
    <row r="556" spans="5:15" ht="15.75" customHeight="1">
      <c r="E556" s="102"/>
      <c r="M556" s="102"/>
      <c r="N556" s="102"/>
      <c r="O556" s="102"/>
    </row>
    <row r="557" spans="5:15" ht="15.75" customHeight="1">
      <c r="E557" s="102"/>
      <c r="M557" s="102"/>
      <c r="N557" s="102"/>
      <c r="O557" s="102"/>
    </row>
    <row r="558" spans="5:15" ht="15.75" customHeight="1">
      <c r="E558" s="102"/>
      <c r="M558" s="102"/>
      <c r="N558" s="102"/>
      <c r="O558" s="102"/>
    </row>
    <row r="559" spans="5:15" ht="15.75" customHeight="1">
      <c r="E559" s="102"/>
      <c r="M559" s="102"/>
      <c r="N559" s="102"/>
      <c r="O559" s="102"/>
    </row>
    <row r="560" spans="5:15" ht="15.75" customHeight="1">
      <c r="E560" s="102"/>
      <c r="M560" s="102"/>
      <c r="N560" s="102"/>
      <c r="O560" s="102"/>
    </row>
    <row r="561" spans="5:15" ht="15.75" customHeight="1">
      <c r="E561" s="102"/>
      <c r="M561" s="102"/>
      <c r="N561" s="102"/>
      <c r="O561" s="102"/>
    </row>
    <row r="562" spans="5:15" ht="15.75" customHeight="1">
      <c r="E562" s="102"/>
      <c r="M562" s="102"/>
      <c r="N562" s="102"/>
      <c r="O562" s="102"/>
    </row>
    <row r="563" spans="5:15" ht="15.75" customHeight="1">
      <c r="E563" s="102"/>
      <c r="M563" s="102"/>
      <c r="N563" s="102"/>
      <c r="O563" s="102"/>
    </row>
    <row r="564" spans="5:15" ht="15.75" customHeight="1">
      <c r="E564" s="102"/>
      <c r="M564" s="102"/>
      <c r="N564" s="102"/>
      <c r="O564" s="102"/>
    </row>
    <row r="565" spans="5:15" ht="15.75" customHeight="1">
      <c r="E565" s="102"/>
      <c r="M565" s="102"/>
      <c r="N565" s="102"/>
      <c r="O565" s="102"/>
    </row>
    <row r="566" spans="5:15" ht="15.75" customHeight="1">
      <c r="E566" s="102"/>
      <c r="M566" s="102"/>
      <c r="N566" s="102"/>
      <c r="O566" s="102"/>
    </row>
    <row r="567" spans="5:15" ht="15.75" customHeight="1">
      <c r="E567" s="102"/>
      <c r="M567" s="102"/>
      <c r="N567" s="102"/>
      <c r="O567" s="102"/>
    </row>
    <row r="568" spans="5:15" ht="15.75" customHeight="1">
      <c r="E568" s="102"/>
      <c r="M568" s="102"/>
      <c r="N568" s="102"/>
      <c r="O568" s="102"/>
    </row>
    <row r="569" spans="5:15" ht="15.75" customHeight="1">
      <c r="E569" s="102"/>
      <c r="M569" s="102"/>
      <c r="N569" s="102"/>
      <c r="O569" s="102"/>
    </row>
    <row r="570" spans="5:15" ht="15.75" customHeight="1">
      <c r="E570" s="102"/>
      <c r="M570" s="102"/>
      <c r="N570" s="102"/>
      <c r="O570" s="102"/>
    </row>
    <row r="571" spans="5:15" ht="15.75" customHeight="1">
      <c r="E571" s="102"/>
      <c r="M571" s="102"/>
      <c r="N571" s="102"/>
      <c r="O571" s="102"/>
    </row>
    <row r="572" spans="5:15" ht="15.75" customHeight="1">
      <c r="E572" s="102"/>
      <c r="M572" s="102"/>
      <c r="N572" s="102"/>
      <c r="O572" s="102"/>
    </row>
    <row r="573" spans="5:15" ht="15.75" customHeight="1">
      <c r="E573" s="102"/>
      <c r="M573" s="102"/>
      <c r="N573" s="102"/>
      <c r="O573" s="102"/>
    </row>
    <row r="574" spans="5:15" ht="15.75" customHeight="1">
      <c r="E574" s="102"/>
      <c r="M574" s="102"/>
      <c r="N574" s="102"/>
      <c r="O574" s="102"/>
    </row>
    <row r="575" spans="5:15" ht="15.75" customHeight="1">
      <c r="E575" s="102"/>
      <c r="M575" s="102"/>
      <c r="N575" s="102"/>
      <c r="O575" s="102"/>
    </row>
    <row r="576" spans="5:15" ht="15.75" customHeight="1">
      <c r="E576" s="102"/>
      <c r="M576" s="102"/>
      <c r="N576" s="102"/>
      <c r="O576" s="102"/>
    </row>
    <row r="577" spans="5:15" ht="15.75" customHeight="1">
      <c r="E577" s="102"/>
      <c r="M577" s="102"/>
      <c r="N577" s="102"/>
      <c r="O577" s="102"/>
    </row>
    <row r="578" spans="5:15" ht="15.75" customHeight="1">
      <c r="E578" s="102"/>
      <c r="M578" s="102"/>
      <c r="N578" s="102"/>
      <c r="O578" s="102"/>
    </row>
    <row r="579" spans="5:15" ht="15.75" customHeight="1">
      <c r="E579" s="102"/>
      <c r="M579" s="102"/>
      <c r="N579" s="102"/>
      <c r="O579" s="102"/>
    </row>
    <row r="580" spans="5:15" ht="15.75" customHeight="1">
      <c r="E580" s="102"/>
      <c r="M580" s="102"/>
      <c r="N580" s="102"/>
      <c r="O580" s="102"/>
    </row>
    <row r="581" spans="5:15" ht="15.75" customHeight="1">
      <c r="E581" s="102"/>
      <c r="M581" s="102"/>
      <c r="N581" s="102"/>
      <c r="O581" s="102"/>
    </row>
    <row r="582" spans="5:15" ht="15.75" customHeight="1">
      <c r="E582" s="102"/>
      <c r="M582" s="102"/>
      <c r="N582" s="102"/>
      <c r="O582" s="102"/>
    </row>
    <row r="583" spans="5:15" ht="15.75" customHeight="1">
      <c r="E583" s="102"/>
      <c r="M583" s="102"/>
      <c r="N583" s="102"/>
      <c r="O583" s="102"/>
    </row>
    <row r="584" spans="5:15" ht="15.75" customHeight="1">
      <c r="E584" s="102"/>
      <c r="M584" s="102"/>
      <c r="N584" s="102"/>
      <c r="O584" s="102"/>
    </row>
    <row r="585" spans="5:15" ht="15.75" customHeight="1">
      <c r="E585" s="102"/>
      <c r="M585" s="102"/>
      <c r="N585" s="102"/>
      <c r="O585" s="102"/>
    </row>
    <row r="586" spans="5:15" ht="15.75" customHeight="1">
      <c r="E586" s="102"/>
      <c r="M586" s="102"/>
      <c r="N586" s="102"/>
      <c r="O586" s="102"/>
    </row>
    <row r="587" spans="5:15" ht="15.75" customHeight="1">
      <c r="E587" s="102"/>
      <c r="M587" s="102"/>
      <c r="N587" s="102"/>
      <c r="O587" s="102"/>
    </row>
    <row r="588" spans="5:15" ht="15.75" customHeight="1">
      <c r="E588" s="102"/>
      <c r="M588" s="102"/>
      <c r="N588" s="102"/>
      <c r="O588" s="102"/>
    </row>
    <row r="589" spans="5:15" ht="15.75" customHeight="1">
      <c r="E589" s="102"/>
      <c r="M589" s="102"/>
      <c r="N589" s="102"/>
      <c r="O589" s="102"/>
    </row>
    <row r="590" spans="5:15" ht="15.75" customHeight="1">
      <c r="E590" s="102"/>
      <c r="M590" s="102"/>
      <c r="N590" s="102"/>
      <c r="O590" s="102"/>
    </row>
    <row r="591" spans="5:15" ht="15.75" customHeight="1">
      <c r="E591" s="102"/>
      <c r="M591" s="102"/>
      <c r="N591" s="102"/>
      <c r="O591" s="102"/>
    </row>
    <row r="592" spans="5:15" ht="15.75" customHeight="1">
      <c r="E592" s="102"/>
      <c r="M592" s="102"/>
      <c r="N592" s="102"/>
      <c r="O592" s="102"/>
    </row>
    <row r="593" spans="5:15" ht="15.75" customHeight="1">
      <c r="E593" s="102"/>
      <c r="M593" s="102"/>
      <c r="N593" s="102"/>
      <c r="O593" s="102"/>
    </row>
    <row r="594" spans="5:15" ht="15.75" customHeight="1">
      <c r="E594" s="102"/>
      <c r="M594" s="102"/>
      <c r="N594" s="102"/>
      <c r="O594" s="102"/>
    </row>
    <row r="595" spans="5:15" ht="15.75" customHeight="1">
      <c r="E595" s="102"/>
      <c r="M595" s="102"/>
      <c r="N595" s="102"/>
      <c r="O595" s="102"/>
    </row>
    <row r="596" spans="5:15" ht="15.75" customHeight="1">
      <c r="E596" s="102"/>
      <c r="M596" s="102"/>
      <c r="N596" s="102"/>
      <c r="O596" s="102"/>
    </row>
    <row r="597" spans="5:15" ht="15.75" customHeight="1">
      <c r="E597" s="102"/>
      <c r="M597" s="102"/>
      <c r="N597" s="102"/>
      <c r="O597" s="102"/>
    </row>
    <row r="598" spans="5:15" ht="15.75" customHeight="1">
      <c r="E598" s="102"/>
      <c r="M598" s="102"/>
      <c r="N598" s="102"/>
      <c r="O598" s="102"/>
    </row>
    <row r="599" spans="5:15" ht="15.75" customHeight="1">
      <c r="E599" s="102"/>
      <c r="M599" s="102"/>
      <c r="N599" s="102"/>
      <c r="O599" s="102"/>
    </row>
    <row r="600" spans="5:15" ht="15.75" customHeight="1">
      <c r="E600" s="102"/>
      <c r="M600" s="102"/>
      <c r="N600" s="102"/>
      <c r="O600" s="102"/>
    </row>
    <row r="601" spans="5:15" ht="15.75" customHeight="1">
      <c r="E601" s="102"/>
      <c r="M601" s="102"/>
      <c r="N601" s="102"/>
      <c r="O601" s="102"/>
    </row>
    <row r="602" spans="5:15" ht="15.75" customHeight="1">
      <c r="E602" s="102"/>
      <c r="M602" s="102"/>
      <c r="N602" s="102"/>
      <c r="O602" s="102"/>
    </row>
    <row r="603" spans="5:15" ht="15.75" customHeight="1">
      <c r="E603" s="102"/>
      <c r="M603" s="102"/>
      <c r="N603" s="102"/>
      <c r="O603" s="102"/>
    </row>
    <row r="604" spans="5:15" ht="15.75" customHeight="1">
      <c r="E604" s="102"/>
      <c r="M604" s="102"/>
      <c r="N604" s="102"/>
      <c r="O604" s="102"/>
    </row>
    <row r="605" spans="5:15" ht="15.75" customHeight="1">
      <c r="E605" s="102"/>
      <c r="M605" s="102"/>
      <c r="N605" s="102"/>
      <c r="O605" s="102"/>
    </row>
    <row r="606" spans="5:15" ht="15.75" customHeight="1">
      <c r="E606" s="102"/>
      <c r="M606" s="102"/>
      <c r="N606" s="102"/>
      <c r="O606" s="102"/>
    </row>
    <row r="607" spans="5:15" ht="15.75" customHeight="1">
      <c r="E607" s="102"/>
      <c r="M607" s="102"/>
      <c r="N607" s="102"/>
      <c r="O607" s="102"/>
    </row>
    <row r="608" spans="5:15" ht="15.75" customHeight="1">
      <c r="E608" s="102"/>
      <c r="M608" s="102"/>
      <c r="N608" s="102"/>
      <c r="O608" s="102"/>
    </row>
    <row r="609" spans="5:15" ht="15.75" customHeight="1">
      <c r="E609" s="102"/>
      <c r="M609" s="102"/>
      <c r="N609" s="102"/>
      <c r="O609" s="102"/>
    </row>
    <row r="610" spans="5:15" ht="15.75" customHeight="1">
      <c r="E610" s="102"/>
      <c r="M610" s="102"/>
      <c r="N610" s="102"/>
      <c r="O610" s="102"/>
    </row>
    <row r="611" spans="5:15" ht="15.75" customHeight="1">
      <c r="E611" s="102"/>
      <c r="M611" s="102"/>
      <c r="N611" s="102"/>
      <c r="O611" s="102"/>
    </row>
    <row r="612" spans="5:15" ht="15.75" customHeight="1">
      <c r="E612" s="102"/>
      <c r="M612" s="102"/>
      <c r="N612" s="102"/>
      <c r="O612" s="102"/>
    </row>
    <row r="613" spans="5:15" ht="15.75" customHeight="1">
      <c r="E613" s="102"/>
      <c r="M613" s="102"/>
      <c r="N613" s="102"/>
      <c r="O613" s="102"/>
    </row>
    <row r="614" spans="5:15" ht="15.75" customHeight="1">
      <c r="E614" s="102"/>
      <c r="M614" s="102"/>
      <c r="N614" s="102"/>
      <c r="O614" s="102"/>
    </row>
    <row r="615" spans="5:15" ht="15.75" customHeight="1">
      <c r="E615" s="102"/>
      <c r="M615" s="102"/>
      <c r="N615" s="102"/>
      <c r="O615" s="102"/>
    </row>
    <row r="616" spans="5:15" ht="15.75" customHeight="1">
      <c r="E616" s="102"/>
      <c r="M616" s="102"/>
      <c r="N616" s="102"/>
      <c r="O616" s="102"/>
    </row>
    <row r="617" spans="5:15" ht="15.75" customHeight="1">
      <c r="E617" s="102"/>
      <c r="M617" s="102"/>
      <c r="N617" s="102"/>
      <c r="O617" s="102"/>
    </row>
    <row r="618" spans="5:15" ht="15.75" customHeight="1">
      <c r="E618" s="102"/>
      <c r="M618" s="102"/>
      <c r="N618" s="102"/>
      <c r="O618" s="102"/>
    </row>
    <row r="619" spans="5:15" ht="15.75" customHeight="1">
      <c r="E619" s="102"/>
      <c r="M619" s="102"/>
      <c r="N619" s="102"/>
      <c r="O619" s="102"/>
    </row>
    <row r="620" spans="5:15" ht="15.75" customHeight="1">
      <c r="E620" s="102"/>
      <c r="M620" s="102"/>
      <c r="N620" s="102"/>
      <c r="O620" s="102"/>
    </row>
    <row r="621" spans="5:15" ht="15.75" customHeight="1">
      <c r="E621" s="102"/>
      <c r="M621" s="102"/>
      <c r="N621" s="102"/>
      <c r="O621" s="102"/>
    </row>
    <row r="622" spans="5:15" ht="15.75" customHeight="1">
      <c r="E622" s="102"/>
      <c r="M622" s="102"/>
      <c r="N622" s="102"/>
      <c r="O622" s="102"/>
    </row>
    <row r="623" spans="5:15" ht="15.75" customHeight="1">
      <c r="E623" s="102"/>
      <c r="M623" s="102"/>
      <c r="N623" s="102"/>
      <c r="O623" s="102"/>
    </row>
    <row r="624" spans="5:15" ht="15.75" customHeight="1">
      <c r="E624" s="102"/>
      <c r="M624" s="102"/>
      <c r="N624" s="102"/>
      <c r="O624" s="102"/>
    </row>
    <row r="625" spans="5:15" ht="15.75" customHeight="1">
      <c r="E625" s="102"/>
      <c r="M625" s="102"/>
      <c r="N625" s="102"/>
      <c r="O625" s="102"/>
    </row>
    <row r="626" spans="5:15" ht="15.75" customHeight="1">
      <c r="E626" s="102"/>
      <c r="M626" s="102"/>
      <c r="N626" s="102"/>
      <c r="O626" s="102"/>
    </row>
    <row r="627" spans="5:15" ht="15.75" customHeight="1">
      <c r="E627" s="102"/>
      <c r="M627" s="102"/>
      <c r="N627" s="102"/>
      <c r="O627" s="102"/>
    </row>
    <row r="628" spans="5:15" ht="15.75" customHeight="1">
      <c r="E628" s="102"/>
      <c r="M628" s="102"/>
      <c r="N628" s="102"/>
      <c r="O628" s="102"/>
    </row>
    <row r="629" spans="5:15" ht="15.75" customHeight="1">
      <c r="E629" s="102"/>
      <c r="M629" s="102"/>
      <c r="N629" s="102"/>
      <c r="O629" s="102"/>
    </row>
    <row r="630" spans="5:15" ht="15.75" customHeight="1">
      <c r="E630" s="102"/>
      <c r="M630" s="102"/>
      <c r="N630" s="102"/>
      <c r="O630" s="102"/>
    </row>
    <row r="631" spans="5:15" ht="15.75" customHeight="1">
      <c r="E631" s="102"/>
      <c r="M631" s="102"/>
      <c r="N631" s="102"/>
      <c r="O631" s="102"/>
    </row>
    <row r="632" spans="5:15" ht="15.75" customHeight="1">
      <c r="E632" s="102"/>
      <c r="M632" s="102"/>
      <c r="N632" s="102"/>
      <c r="O632" s="102"/>
    </row>
    <row r="633" spans="5:15" ht="15.75" customHeight="1">
      <c r="E633" s="102"/>
      <c r="M633" s="102"/>
      <c r="N633" s="102"/>
      <c r="O633" s="102"/>
    </row>
    <row r="634" spans="5:15" ht="15.75" customHeight="1">
      <c r="E634" s="102"/>
      <c r="M634" s="102"/>
      <c r="N634" s="102"/>
      <c r="O634" s="102"/>
    </row>
    <row r="635" spans="5:15" ht="15.75" customHeight="1">
      <c r="E635" s="102"/>
      <c r="M635" s="102"/>
      <c r="N635" s="102"/>
      <c r="O635" s="102"/>
    </row>
    <row r="636" spans="5:15" ht="15.75" customHeight="1">
      <c r="E636" s="102"/>
      <c r="M636" s="102"/>
      <c r="N636" s="102"/>
      <c r="O636" s="102"/>
    </row>
    <row r="637" spans="5:15" ht="15.75" customHeight="1">
      <c r="E637" s="102"/>
      <c r="M637" s="102"/>
      <c r="N637" s="102"/>
      <c r="O637" s="102"/>
    </row>
    <row r="638" spans="5:15" ht="15.75" customHeight="1">
      <c r="E638" s="102"/>
      <c r="M638" s="102"/>
      <c r="N638" s="102"/>
      <c r="O638" s="102"/>
    </row>
    <row r="639" spans="5:15" ht="15.75" customHeight="1">
      <c r="E639" s="102"/>
      <c r="M639" s="102"/>
      <c r="N639" s="102"/>
      <c r="O639" s="102"/>
    </row>
    <row r="640" spans="5:15" ht="15.75" customHeight="1">
      <c r="E640" s="102"/>
      <c r="M640" s="102"/>
      <c r="N640" s="102"/>
      <c r="O640" s="102"/>
    </row>
    <row r="641" spans="5:15" ht="15.75" customHeight="1">
      <c r="E641" s="102"/>
      <c r="M641" s="102"/>
      <c r="N641" s="102"/>
      <c r="O641" s="102"/>
    </row>
    <row r="642" spans="5:15" ht="15.75" customHeight="1">
      <c r="E642" s="102"/>
      <c r="M642" s="102"/>
      <c r="N642" s="102"/>
      <c r="O642" s="102"/>
    </row>
    <row r="643" spans="5:15" ht="15.75" customHeight="1">
      <c r="E643" s="102"/>
      <c r="M643" s="102"/>
      <c r="N643" s="102"/>
      <c r="O643" s="102"/>
    </row>
    <row r="644" spans="5:15" ht="15.75" customHeight="1">
      <c r="E644" s="102"/>
      <c r="M644" s="102"/>
      <c r="N644" s="102"/>
      <c r="O644" s="102"/>
    </row>
    <row r="645" spans="5:15" ht="15.75" customHeight="1">
      <c r="E645" s="102"/>
      <c r="M645" s="102"/>
      <c r="N645" s="102"/>
      <c r="O645" s="102"/>
    </row>
    <row r="646" spans="5:15" ht="15.75" customHeight="1">
      <c r="E646" s="102"/>
      <c r="M646" s="102"/>
      <c r="N646" s="102"/>
      <c r="O646" s="102"/>
    </row>
    <row r="647" spans="5:15" ht="15.75" customHeight="1">
      <c r="E647" s="102"/>
      <c r="M647" s="102"/>
      <c r="N647" s="102"/>
      <c r="O647" s="102"/>
    </row>
    <row r="648" spans="5:15" ht="15.75" customHeight="1">
      <c r="E648" s="102"/>
      <c r="M648" s="102"/>
      <c r="N648" s="102"/>
      <c r="O648" s="102"/>
    </row>
    <row r="649" spans="5:15" ht="15.75" customHeight="1">
      <c r="E649" s="102"/>
      <c r="M649" s="102"/>
      <c r="N649" s="102"/>
      <c r="O649" s="102"/>
    </row>
    <row r="650" spans="5:15" ht="15.75" customHeight="1">
      <c r="E650" s="102"/>
      <c r="M650" s="102"/>
      <c r="N650" s="102"/>
      <c r="O650" s="102"/>
    </row>
    <row r="651" spans="5:15" ht="15.75" customHeight="1">
      <c r="E651" s="102"/>
      <c r="M651" s="102"/>
      <c r="N651" s="102"/>
      <c r="O651" s="102"/>
    </row>
    <row r="652" spans="5:15" ht="15.75" customHeight="1">
      <c r="E652" s="102"/>
      <c r="M652" s="102"/>
      <c r="N652" s="102"/>
      <c r="O652" s="102"/>
    </row>
    <row r="653" spans="5:15" ht="15.75" customHeight="1">
      <c r="E653" s="102"/>
      <c r="M653" s="102"/>
      <c r="N653" s="102"/>
      <c r="O653" s="102"/>
    </row>
    <row r="654" spans="5:15" ht="15.75" customHeight="1">
      <c r="E654" s="102"/>
      <c r="M654" s="102"/>
      <c r="N654" s="102"/>
      <c r="O654" s="102"/>
    </row>
    <row r="655" spans="5:15" ht="15.75" customHeight="1">
      <c r="E655" s="102"/>
      <c r="M655" s="102"/>
      <c r="N655" s="102"/>
      <c r="O655" s="102"/>
    </row>
    <row r="656" spans="5:15" ht="15.75" customHeight="1">
      <c r="E656" s="102"/>
      <c r="M656" s="102"/>
      <c r="N656" s="102"/>
      <c r="O656" s="102"/>
    </row>
    <row r="657" spans="5:15" ht="15.75" customHeight="1">
      <c r="E657" s="102"/>
      <c r="M657" s="102"/>
      <c r="N657" s="102"/>
      <c r="O657" s="102"/>
    </row>
    <row r="658" spans="5:15" ht="15.75" customHeight="1">
      <c r="E658" s="102"/>
      <c r="M658" s="102"/>
      <c r="N658" s="102"/>
      <c r="O658" s="102"/>
    </row>
    <row r="659" spans="5:15" ht="15.75" customHeight="1">
      <c r="E659" s="102"/>
      <c r="M659" s="102"/>
      <c r="N659" s="102"/>
      <c r="O659" s="102"/>
    </row>
    <row r="660" spans="5:15" ht="15.75" customHeight="1">
      <c r="E660" s="102"/>
      <c r="M660" s="102"/>
      <c r="N660" s="102"/>
      <c r="O660" s="102"/>
    </row>
    <row r="661" spans="5:15" ht="15.75" customHeight="1">
      <c r="E661" s="102"/>
      <c r="M661" s="102"/>
      <c r="N661" s="102"/>
      <c r="O661" s="102"/>
    </row>
    <row r="662" spans="5:15" ht="15.75" customHeight="1">
      <c r="E662" s="102"/>
      <c r="M662" s="102"/>
      <c r="N662" s="102"/>
      <c r="O662" s="102"/>
    </row>
    <row r="663" spans="5:15" ht="15.75" customHeight="1">
      <c r="E663" s="102"/>
      <c r="M663" s="102"/>
      <c r="N663" s="102"/>
      <c r="O663" s="102"/>
    </row>
    <row r="664" spans="5:15" ht="15.75" customHeight="1">
      <c r="E664" s="102"/>
      <c r="M664" s="102"/>
      <c r="N664" s="102"/>
      <c r="O664" s="102"/>
    </row>
    <row r="665" spans="5:15" ht="15.75" customHeight="1">
      <c r="E665" s="102"/>
      <c r="M665" s="102"/>
      <c r="N665" s="102"/>
      <c r="O665" s="102"/>
    </row>
    <row r="666" spans="5:15" ht="15.75" customHeight="1">
      <c r="E666" s="102"/>
      <c r="M666" s="102"/>
      <c r="N666" s="102"/>
      <c r="O666" s="102"/>
    </row>
    <row r="667" spans="5:15" ht="15.75" customHeight="1">
      <c r="E667" s="102"/>
      <c r="M667" s="102"/>
      <c r="N667" s="102"/>
      <c r="O667" s="102"/>
    </row>
    <row r="668" spans="5:15" ht="15.75" customHeight="1">
      <c r="E668" s="102"/>
      <c r="M668" s="102"/>
      <c r="N668" s="102"/>
      <c r="O668" s="102"/>
    </row>
    <row r="669" spans="5:15" ht="15.75" customHeight="1">
      <c r="E669" s="102"/>
      <c r="M669" s="102"/>
      <c r="N669" s="102"/>
      <c r="O669" s="102"/>
    </row>
    <row r="670" spans="5:15" ht="15.75" customHeight="1">
      <c r="E670" s="102"/>
      <c r="M670" s="102"/>
      <c r="N670" s="102"/>
      <c r="O670" s="102"/>
    </row>
    <row r="671" spans="5:15" ht="15.75" customHeight="1">
      <c r="E671" s="102"/>
      <c r="M671" s="102"/>
      <c r="N671" s="102"/>
      <c r="O671" s="102"/>
    </row>
    <row r="672" spans="5:15" ht="15.75" customHeight="1">
      <c r="E672" s="102"/>
      <c r="M672" s="102"/>
      <c r="N672" s="102"/>
      <c r="O672" s="102"/>
    </row>
    <row r="673" spans="5:15" ht="15.75" customHeight="1">
      <c r="E673" s="102"/>
      <c r="M673" s="102"/>
      <c r="N673" s="102"/>
      <c r="O673" s="102"/>
    </row>
    <row r="674" spans="5:15" ht="15.75" customHeight="1">
      <c r="E674" s="102"/>
      <c r="M674" s="102"/>
      <c r="N674" s="102"/>
      <c r="O674" s="102"/>
    </row>
    <row r="675" spans="5:15" ht="15.75" customHeight="1">
      <c r="E675" s="102"/>
      <c r="M675" s="102"/>
      <c r="N675" s="102"/>
      <c r="O675" s="102"/>
    </row>
    <row r="676" spans="5:15" ht="15.75" customHeight="1">
      <c r="E676" s="102"/>
      <c r="M676" s="102"/>
      <c r="N676" s="102"/>
      <c r="O676" s="102"/>
    </row>
    <row r="677" spans="5:15" ht="15.75" customHeight="1">
      <c r="E677" s="102"/>
      <c r="M677" s="102"/>
      <c r="N677" s="102"/>
      <c r="O677" s="102"/>
    </row>
    <row r="678" spans="5:15" ht="15.75" customHeight="1">
      <c r="E678" s="102"/>
      <c r="M678" s="102"/>
      <c r="N678" s="102"/>
      <c r="O678" s="102"/>
    </row>
    <row r="679" spans="5:15" ht="15.75" customHeight="1">
      <c r="E679" s="102"/>
      <c r="M679" s="102"/>
      <c r="N679" s="102"/>
      <c r="O679" s="102"/>
    </row>
    <row r="680" spans="5:15" ht="15.75" customHeight="1">
      <c r="E680" s="102"/>
      <c r="M680" s="102"/>
      <c r="N680" s="102"/>
      <c r="O680" s="102"/>
    </row>
    <row r="681" spans="5:15" ht="15.75" customHeight="1">
      <c r="E681" s="102"/>
      <c r="M681" s="102"/>
      <c r="N681" s="102"/>
      <c r="O681" s="102"/>
    </row>
    <row r="682" spans="5:15" ht="15.75" customHeight="1">
      <c r="E682" s="102"/>
      <c r="M682" s="102"/>
      <c r="N682" s="102"/>
      <c r="O682" s="102"/>
    </row>
    <row r="683" spans="5:15" ht="15.75" customHeight="1">
      <c r="E683" s="102"/>
      <c r="M683" s="102"/>
      <c r="N683" s="102"/>
      <c r="O683" s="102"/>
    </row>
    <row r="684" spans="5:15" ht="15.75" customHeight="1">
      <c r="E684" s="102"/>
      <c r="M684" s="102"/>
      <c r="N684" s="102"/>
      <c r="O684" s="102"/>
    </row>
    <row r="685" spans="5:15" ht="15.75" customHeight="1">
      <c r="E685" s="102"/>
      <c r="M685" s="102"/>
      <c r="N685" s="102"/>
      <c r="O685" s="102"/>
    </row>
    <row r="686" spans="5:15" ht="15.75" customHeight="1">
      <c r="E686" s="102"/>
      <c r="M686" s="102"/>
      <c r="N686" s="102"/>
      <c r="O686" s="102"/>
    </row>
    <row r="687" spans="5:15" ht="15.75" customHeight="1">
      <c r="E687" s="102"/>
      <c r="M687" s="102"/>
      <c r="N687" s="102"/>
      <c r="O687" s="102"/>
    </row>
    <row r="688" spans="5:15" ht="15.75" customHeight="1">
      <c r="E688" s="102"/>
      <c r="M688" s="102"/>
      <c r="N688" s="102"/>
      <c r="O688" s="102"/>
    </row>
    <row r="689" spans="5:15" ht="15.75" customHeight="1">
      <c r="E689" s="102"/>
      <c r="M689" s="102"/>
      <c r="N689" s="102"/>
      <c r="O689" s="102"/>
    </row>
    <row r="690" spans="5:15" ht="15.75" customHeight="1">
      <c r="E690" s="102"/>
      <c r="M690" s="102"/>
      <c r="N690" s="102"/>
      <c r="O690" s="102"/>
    </row>
    <row r="691" spans="5:15" ht="15.75" customHeight="1">
      <c r="E691" s="102"/>
      <c r="M691" s="102"/>
      <c r="N691" s="102"/>
      <c r="O691" s="102"/>
    </row>
    <row r="692" spans="5:15" ht="15.75" customHeight="1">
      <c r="E692" s="102"/>
      <c r="M692" s="102"/>
      <c r="N692" s="102"/>
      <c r="O692" s="102"/>
    </row>
    <row r="693" spans="5:15" ht="15.75" customHeight="1">
      <c r="E693" s="102"/>
      <c r="M693" s="102"/>
      <c r="N693" s="102"/>
      <c r="O693" s="102"/>
    </row>
    <row r="694" spans="5:15" ht="15.75" customHeight="1">
      <c r="E694" s="102"/>
      <c r="M694" s="102"/>
      <c r="N694" s="102"/>
      <c r="O694" s="102"/>
    </row>
    <row r="695" spans="5:15" ht="15.75" customHeight="1">
      <c r="E695" s="102"/>
      <c r="M695" s="102"/>
      <c r="N695" s="102"/>
      <c r="O695" s="102"/>
    </row>
    <row r="696" spans="5:15" ht="15.75" customHeight="1">
      <c r="E696" s="102"/>
      <c r="M696" s="102"/>
      <c r="N696" s="102"/>
      <c r="O696" s="102"/>
    </row>
    <row r="697" spans="5:15" ht="15.75" customHeight="1">
      <c r="E697" s="102"/>
      <c r="M697" s="102"/>
      <c r="N697" s="102"/>
      <c r="O697" s="102"/>
    </row>
    <row r="698" spans="5:15" ht="15.75" customHeight="1">
      <c r="E698" s="102"/>
      <c r="M698" s="102"/>
      <c r="N698" s="102"/>
      <c r="O698" s="102"/>
    </row>
    <row r="699" spans="5:15" ht="15.75" customHeight="1">
      <c r="E699" s="102"/>
      <c r="M699" s="102"/>
      <c r="N699" s="102"/>
      <c r="O699" s="102"/>
    </row>
    <row r="700" spans="5:15" ht="15.75" customHeight="1">
      <c r="E700" s="102"/>
      <c r="M700" s="102"/>
      <c r="N700" s="102"/>
      <c r="O700" s="102"/>
    </row>
    <row r="701" spans="5:15" ht="15.75" customHeight="1">
      <c r="E701" s="102"/>
      <c r="M701" s="102"/>
      <c r="N701" s="102"/>
      <c r="O701" s="102"/>
    </row>
    <row r="702" spans="5:15" ht="15.75" customHeight="1">
      <c r="E702" s="102"/>
      <c r="M702" s="102"/>
      <c r="N702" s="102"/>
      <c r="O702" s="102"/>
    </row>
    <row r="703" spans="5:15" ht="15.75" customHeight="1">
      <c r="E703" s="102"/>
      <c r="M703" s="102"/>
      <c r="N703" s="102"/>
      <c r="O703" s="102"/>
    </row>
    <row r="704" spans="5:15" ht="15.75" customHeight="1">
      <c r="E704" s="102"/>
      <c r="M704" s="102"/>
      <c r="N704" s="102"/>
      <c r="O704" s="102"/>
    </row>
    <row r="705" spans="5:15" ht="15.75" customHeight="1">
      <c r="E705" s="102"/>
      <c r="M705" s="102"/>
      <c r="N705" s="102"/>
      <c r="O705" s="102"/>
    </row>
    <row r="706" spans="5:15" ht="15.75" customHeight="1">
      <c r="E706" s="102"/>
      <c r="M706" s="102"/>
      <c r="N706" s="102"/>
      <c r="O706" s="102"/>
    </row>
    <row r="707" spans="5:15" ht="15.75" customHeight="1">
      <c r="E707" s="102"/>
      <c r="M707" s="102"/>
      <c r="N707" s="102"/>
      <c r="O707" s="102"/>
    </row>
    <row r="708" spans="5:15" ht="15.75" customHeight="1">
      <c r="E708" s="102"/>
      <c r="M708" s="102"/>
      <c r="N708" s="102"/>
      <c r="O708" s="102"/>
    </row>
    <row r="709" spans="5:15" ht="15.75" customHeight="1">
      <c r="E709" s="102"/>
      <c r="M709" s="102"/>
      <c r="N709" s="102"/>
      <c r="O709" s="102"/>
    </row>
    <row r="710" spans="5:15" ht="15.75" customHeight="1">
      <c r="E710" s="102"/>
      <c r="M710" s="102"/>
      <c r="N710" s="102"/>
      <c r="O710" s="102"/>
    </row>
    <row r="711" spans="5:15" ht="15.75" customHeight="1">
      <c r="E711" s="102"/>
      <c r="M711" s="102"/>
      <c r="N711" s="102"/>
      <c r="O711" s="102"/>
    </row>
    <row r="712" spans="5:15" ht="15.75" customHeight="1">
      <c r="E712" s="102"/>
      <c r="M712" s="102"/>
      <c r="N712" s="102"/>
      <c r="O712" s="102"/>
    </row>
    <row r="713" spans="5:15" ht="15.75" customHeight="1">
      <c r="E713" s="102"/>
      <c r="M713" s="102"/>
      <c r="N713" s="102"/>
      <c r="O713" s="102"/>
    </row>
    <row r="714" spans="5:15" ht="15.75" customHeight="1">
      <c r="E714" s="102"/>
      <c r="M714" s="102"/>
      <c r="N714" s="102"/>
      <c r="O714" s="102"/>
    </row>
    <row r="715" spans="5:15" ht="15.75" customHeight="1">
      <c r="E715" s="102"/>
      <c r="M715" s="102"/>
      <c r="N715" s="102"/>
      <c r="O715" s="102"/>
    </row>
    <row r="716" spans="5:15" ht="15.75" customHeight="1">
      <c r="E716" s="102"/>
      <c r="M716" s="102"/>
      <c r="N716" s="102"/>
      <c r="O716" s="102"/>
    </row>
    <row r="717" spans="5:15" ht="15.75" customHeight="1">
      <c r="E717" s="102"/>
      <c r="M717" s="102"/>
      <c r="N717" s="102"/>
      <c r="O717" s="102"/>
    </row>
    <row r="718" spans="5:15" ht="15.75" customHeight="1">
      <c r="E718" s="102"/>
      <c r="M718" s="102"/>
      <c r="N718" s="102"/>
      <c r="O718" s="102"/>
    </row>
    <row r="719" spans="5:15" ht="15.75" customHeight="1">
      <c r="E719" s="102"/>
      <c r="M719" s="102"/>
      <c r="N719" s="102"/>
      <c r="O719" s="102"/>
    </row>
    <row r="720" spans="5:15" ht="15.75" customHeight="1">
      <c r="E720" s="102"/>
      <c r="M720" s="102"/>
      <c r="N720" s="102"/>
      <c r="O720" s="102"/>
    </row>
    <row r="721" spans="5:15" ht="15.75" customHeight="1">
      <c r="E721" s="102"/>
      <c r="M721" s="102"/>
      <c r="N721" s="102"/>
      <c r="O721" s="102"/>
    </row>
    <row r="722" spans="5:15" ht="15.75" customHeight="1">
      <c r="E722" s="102"/>
      <c r="M722" s="102"/>
      <c r="N722" s="102"/>
      <c r="O722" s="102"/>
    </row>
    <row r="723" spans="5:15" ht="15.75" customHeight="1">
      <c r="E723" s="102"/>
      <c r="M723" s="102"/>
      <c r="N723" s="102"/>
      <c r="O723" s="102"/>
    </row>
    <row r="724" spans="5:15" ht="15.75" customHeight="1">
      <c r="E724" s="102"/>
      <c r="M724" s="102"/>
      <c r="N724" s="102"/>
      <c r="O724" s="102"/>
    </row>
    <row r="725" spans="5:15" ht="15.75" customHeight="1">
      <c r="E725" s="102"/>
      <c r="M725" s="102"/>
      <c r="N725" s="102"/>
      <c r="O725" s="102"/>
    </row>
    <row r="726" spans="5:15" ht="15.75" customHeight="1">
      <c r="E726" s="102"/>
      <c r="M726" s="102"/>
      <c r="N726" s="102"/>
      <c r="O726" s="102"/>
    </row>
    <row r="727" spans="5:15" ht="15.75" customHeight="1">
      <c r="E727" s="102"/>
      <c r="M727" s="102"/>
      <c r="N727" s="102"/>
      <c r="O727" s="102"/>
    </row>
    <row r="728" spans="5:15" ht="15.75" customHeight="1">
      <c r="E728" s="102"/>
      <c r="M728" s="102"/>
      <c r="N728" s="102"/>
      <c r="O728" s="102"/>
    </row>
    <row r="729" spans="5:15" ht="15.75" customHeight="1">
      <c r="E729" s="102"/>
      <c r="M729" s="102"/>
      <c r="N729" s="102"/>
      <c r="O729" s="102"/>
    </row>
    <row r="730" spans="5:15" ht="15.75" customHeight="1">
      <c r="E730" s="102"/>
      <c r="M730" s="102"/>
      <c r="N730" s="102"/>
      <c r="O730" s="102"/>
    </row>
    <row r="731" spans="5:15" ht="15.75" customHeight="1">
      <c r="E731" s="102"/>
      <c r="M731" s="102"/>
      <c r="N731" s="102"/>
      <c r="O731" s="102"/>
    </row>
    <row r="732" spans="5:15" ht="15.75" customHeight="1">
      <c r="E732" s="102"/>
      <c r="M732" s="102"/>
      <c r="N732" s="102"/>
      <c r="O732" s="102"/>
    </row>
    <row r="733" spans="5:15" ht="15.75" customHeight="1">
      <c r="E733" s="102"/>
      <c r="M733" s="102"/>
      <c r="N733" s="102"/>
      <c r="O733" s="102"/>
    </row>
    <row r="734" spans="5:15" ht="15.75" customHeight="1">
      <c r="E734" s="102"/>
      <c r="M734" s="102"/>
      <c r="N734" s="102"/>
      <c r="O734" s="102"/>
    </row>
    <row r="735" spans="5:15" ht="15.75" customHeight="1">
      <c r="E735" s="102"/>
      <c r="M735" s="102"/>
      <c r="N735" s="102"/>
      <c r="O735" s="102"/>
    </row>
    <row r="736" spans="5:15" ht="15.75" customHeight="1">
      <c r="E736" s="102"/>
      <c r="M736" s="102"/>
      <c r="N736" s="102"/>
      <c r="O736" s="102"/>
    </row>
    <row r="737" spans="5:15" ht="15.75" customHeight="1">
      <c r="E737" s="102"/>
      <c r="M737" s="102"/>
      <c r="N737" s="102"/>
      <c r="O737" s="102"/>
    </row>
    <row r="738" spans="5:15" ht="15.75" customHeight="1">
      <c r="E738" s="102"/>
      <c r="M738" s="102"/>
      <c r="N738" s="102"/>
      <c r="O738" s="102"/>
    </row>
    <row r="739" spans="5:15" ht="15.75" customHeight="1">
      <c r="E739" s="102"/>
      <c r="M739" s="102"/>
      <c r="N739" s="102"/>
      <c r="O739" s="102"/>
    </row>
    <row r="740" spans="5:15" ht="15.75" customHeight="1">
      <c r="E740" s="102"/>
      <c r="M740" s="102"/>
      <c r="N740" s="102"/>
      <c r="O740" s="102"/>
    </row>
    <row r="741" spans="5:15" ht="15.75" customHeight="1">
      <c r="E741" s="102"/>
      <c r="M741" s="102"/>
      <c r="N741" s="102"/>
      <c r="O741" s="102"/>
    </row>
    <row r="742" spans="5:15" ht="15.75" customHeight="1">
      <c r="E742" s="102"/>
      <c r="M742" s="102"/>
      <c r="N742" s="102"/>
      <c r="O742" s="102"/>
    </row>
    <row r="743" spans="5:15" ht="15.75" customHeight="1">
      <c r="E743" s="102"/>
      <c r="M743" s="102"/>
      <c r="N743" s="102"/>
      <c r="O743" s="102"/>
    </row>
    <row r="744" spans="5:15" ht="15.75" customHeight="1">
      <c r="E744" s="102"/>
      <c r="M744" s="102"/>
      <c r="N744" s="102"/>
      <c r="O744" s="102"/>
    </row>
    <row r="745" spans="5:15" ht="15.75" customHeight="1">
      <c r="E745" s="102"/>
      <c r="M745" s="102"/>
      <c r="N745" s="102"/>
      <c r="O745" s="102"/>
    </row>
    <row r="746" spans="5:15" ht="15.75" customHeight="1">
      <c r="E746" s="102"/>
      <c r="M746" s="102"/>
      <c r="N746" s="102"/>
      <c r="O746" s="102"/>
    </row>
    <row r="747" spans="5:15" ht="15.75" customHeight="1">
      <c r="E747" s="102"/>
      <c r="M747" s="102"/>
      <c r="N747" s="102"/>
      <c r="O747" s="102"/>
    </row>
    <row r="748" spans="5:15" ht="15.75" customHeight="1">
      <c r="E748" s="102"/>
      <c r="M748" s="102"/>
      <c r="N748" s="102"/>
      <c r="O748" s="102"/>
    </row>
    <row r="749" spans="5:15" ht="15.75" customHeight="1">
      <c r="E749" s="102"/>
      <c r="M749" s="102"/>
      <c r="N749" s="102"/>
      <c r="O749" s="102"/>
    </row>
    <row r="750" spans="5:15" ht="15.75" customHeight="1">
      <c r="E750" s="102"/>
      <c r="M750" s="102"/>
      <c r="N750" s="102"/>
      <c r="O750" s="102"/>
    </row>
    <row r="751" spans="5:15" ht="15.75" customHeight="1">
      <c r="E751" s="102"/>
      <c r="M751" s="102"/>
      <c r="N751" s="102"/>
      <c r="O751" s="102"/>
    </row>
    <row r="752" spans="5:15" ht="15.75" customHeight="1">
      <c r="E752" s="102"/>
      <c r="M752" s="102"/>
      <c r="N752" s="102"/>
      <c r="O752" s="102"/>
    </row>
    <row r="753" spans="5:15" ht="15.75" customHeight="1">
      <c r="E753" s="102"/>
      <c r="M753" s="102"/>
      <c r="N753" s="102"/>
      <c r="O753" s="102"/>
    </row>
    <row r="754" spans="5:15" ht="15.75" customHeight="1">
      <c r="E754" s="102"/>
      <c r="M754" s="102"/>
      <c r="N754" s="102"/>
      <c r="O754" s="102"/>
    </row>
    <row r="755" spans="5:15" ht="15.75" customHeight="1">
      <c r="E755" s="102"/>
      <c r="M755" s="102"/>
      <c r="N755" s="102"/>
      <c r="O755" s="102"/>
    </row>
    <row r="756" spans="5:15" ht="15.75" customHeight="1">
      <c r="E756" s="102"/>
      <c r="M756" s="102"/>
      <c r="N756" s="102"/>
      <c r="O756" s="102"/>
    </row>
    <row r="757" spans="5:15" ht="15.75" customHeight="1">
      <c r="E757" s="102"/>
      <c r="M757" s="102"/>
      <c r="N757" s="102"/>
      <c r="O757" s="102"/>
    </row>
    <row r="758" spans="5:15" ht="15.75" customHeight="1">
      <c r="E758" s="102"/>
      <c r="M758" s="102"/>
      <c r="N758" s="102"/>
      <c r="O758" s="102"/>
    </row>
    <row r="759" spans="5:15" ht="15.75" customHeight="1">
      <c r="E759" s="102"/>
      <c r="M759" s="102"/>
      <c r="N759" s="102"/>
      <c r="O759" s="102"/>
    </row>
    <row r="760" spans="5:15" ht="15.75" customHeight="1">
      <c r="E760" s="102"/>
      <c r="M760" s="102"/>
      <c r="N760" s="102"/>
      <c r="O760" s="102"/>
    </row>
    <row r="761" spans="5:15" ht="15.75" customHeight="1">
      <c r="E761" s="102"/>
      <c r="M761" s="102"/>
      <c r="N761" s="102"/>
      <c r="O761" s="102"/>
    </row>
    <row r="762" spans="5:15" ht="15.75" customHeight="1">
      <c r="E762" s="102"/>
      <c r="M762" s="102"/>
      <c r="N762" s="102"/>
      <c r="O762" s="102"/>
    </row>
    <row r="763" spans="5:15" ht="15.75" customHeight="1">
      <c r="E763" s="102"/>
      <c r="M763" s="102"/>
      <c r="N763" s="102"/>
      <c r="O763" s="102"/>
    </row>
    <row r="764" spans="5:15" ht="15.75" customHeight="1">
      <c r="E764" s="102"/>
      <c r="M764" s="102"/>
      <c r="N764" s="102"/>
      <c r="O764" s="102"/>
    </row>
    <row r="765" spans="5:15" ht="15.75" customHeight="1">
      <c r="E765" s="102"/>
      <c r="M765" s="102"/>
      <c r="N765" s="102"/>
      <c r="O765" s="102"/>
    </row>
    <row r="766" spans="5:15" ht="15.75" customHeight="1">
      <c r="E766" s="102"/>
      <c r="M766" s="102"/>
      <c r="N766" s="102"/>
      <c r="O766" s="102"/>
    </row>
    <row r="767" spans="5:15" ht="15.75" customHeight="1">
      <c r="E767" s="102"/>
      <c r="M767" s="102"/>
      <c r="N767" s="102"/>
      <c r="O767" s="102"/>
    </row>
    <row r="768" spans="5:15" ht="15.75" customHeight="1">
      <c r="E768" s="102"/>
      <c r="M768" s="102"/>
      <c r="N768" s="102"/>
      <c r="O768" s="102"/>
    </row>
    <row r="769" spans="5:15" ht="15.75" customHeight="1">
      <c r="E769" s="102"/>
      <c r="M769" s="102"/>
      <c r="N769" s="102"/>
      <c r="O769" s="102"/>
    </row>
    <row r="770" spans="5:15" ht="15.75" customHeight="1">
      <c r="E770" s="102"/>
      <c r="M770" s="102"/>
      <c r="N770" s="102"/>
      <c r="O770" s="102"/>
    </row>
    <row r="771" spans="5:15" ht="15.75" customHeight="1">
      <c r="E771" s="102"/>
      <c r="M771" s="102"/>
      <c r="N771" s="102"/>
      <c r="O771" s="102"/>
    </row>
    <row r="772" spans="5:15" ht="15.75" customHeight="1">
      <c r="E772" s="102"/>
      <c r="M772" s="102"/>
      <c r="N772" s="102"/>
      <c r="O772" s="102"/>
    </row>
    <row r="773" spans="5:15" ht="15.75" customHeight="1">
      <c r="E773" s="102"/>
      <c r="M773" s="102"/>
      <c r="N773" s="102"/>
      <c r="O773" s="102"/>
    </row>
    <row r="774" spans="5:15" ht="15.75" customHeight="1">
      <c r="E774" s="102"/>
      <c r="M774" s="102"/>
      <c r="N774" s="102"/>
      <c r="O774" s="102"/>
    </row>
    <row r="775" spans="5:15" ht="15.75" customHeight="1">
      <c r="E775" s="102"/>
      <c r="M775" s="102"/>
      <c r="N775" s="102"/>
      <c r="O775" s="102"/>
    </row>
    <row r="776" spans="5:15" ht="15.75" customHeight="1">
      <c r="E776" s="102"/>
      <c r="M776" s="102"/>
      <c r="N776" s="102"/>
      <c r="O776" s="102"/>
    </row>
    <row r="777" spans="5:15" ht="15.75" customHeight="1">
      <c r="E777" s="102"/>
      <c r="M777" s="102"/>
      <c r="N777" s="102"/>
      <c r="O777" s="102"/>
    </row>
    <row r="778" spans="5:15" ht="15.75" customHeight="1">
      <c r="E778" s="102"/>
      <c r="M778" s="102"/>
      <c r="N778" s="102"/>
      <c r="O778" s="102"/>
    </row>
    <row r="779" spans="5:15" ht="15.75" customHeight="1">
      <c r="E779" s="102"/>
      <c r="M779" s="102"/>
      <c r="N779" s="102"/>
      <c r="O779" s="102"/>
    </row>
    <row r="780" spans="5:15" ht="15.75" customHeight="1">
      <c r="E780" s="102"/>
      <c r="M780" s="102"/>
      <c r="N780" s="102"/>
      <c r="O780" s="102"/>
    </row>
    <row r="781" spans="5:15" ht="15.75" customHeight="1">
      <c r="E781" s="102"/>
      <c r="M781" s="102"/>
      <c r="N781" s="102"/>
      <c r="O781" s="102"/>
    </row>
    <row r="782" spans="5:15" ht="15.75" customHeight="1">
      <c r="E782" s="102"/>
      <c r="M782" s="102"/>
      <c r="N782" s="102"/>
      <c r="O782" s="102"/>
    </row>
    <row r="783" spans="5:15" ht="15.75" customHeight="1">
      <c r="E783" s="102"/>
      <c r="M783" s="102"/>
      <c r="N783" s="102"/>
      <c r="O783" s="102"/>
    </row>
    <row r="784" spans="5:15" ht="15.75" customHeight="1">
      <c r="E784" s="102"/>
      <c r="M784" s="102"/>
      <c r="N784" s="102"/>
      <c r="O784" s="102"/>
    </row>
    <row r="785" spans="5:15" ht="15.75" customHeight="1">
      <c r="E785" s="102"/>
      <c r="M785" s="102"/>
      <c r="N785" s="102"/>
      <c r="O785" s="102"/>
    </row>
    <row r="786" spans="5:15" ht="15.75" customHeight="1">
      <c r="E786" s="102"/>
      <c r="M786" s="102"/>
      <c r="N786" s="102"/>
      <c r="O786" s="102"/>
    </row>
    <row r="787" spans="5:15" ht="15.75" customHeight="1">
      <c r="E787" s="102"/>
      <c r="M787" s="102"/>
      <c r="N787" s="102"/>
      <c r="O787" s="102"/>
    </row>
    <row r="788" spans="5:15" ht="15.75" customHeight="1">
      <c r="E788" s="102"/>
      <c r="M788" s="102"/>
      <c r="N788" s="102"/>
      <c r="O788" s="102"/>
    </row>
    <row r="789" spans="5:15" ht="15.75" customHeight="1">
      <c r="E789" s="102"/>
      <c r="M789" s="102"/>
      <c r="N789" s="102"/>
      <c r="O789" s="102"/>
    </row>
    <row r="790" spans="5:15" ht="15.75" customHeight="1">
      <c r="E790" s="102"/>
      <c r="M790" s="102"/>
      <c r="N790" s="102"/>
      <c r="O790" s="102"/>
    </row>
    <row r="791" spans="5:15" ht="15.75" customHeight="1">
      <c r="E791" s="102"/>
      <c r="M791" s="102"/>
      <c r="N791" s="102"/>
      <c r="O791" s="102"/>
    </row>
    <row r="792" spans="5:15" ht="15.75" customHeight="1">
      <c r="E792" s="102"/>
      <c r="M792" s="102"/>
      <c r="N792" s="102"/>
      <c r="O792" s="102"/>
    </row>
    <row r="793" spans="5:15" ht="15.75" customHeight="1">
      <c r="E793" s="102"/>
      <c r="M793" s="102"/>
      <c r="N793" s="102"/>
      <c r="O793" s="102"/>
    </row>
    <row r="794" spans="5:15" ht="15.75" customHeight="1">
      <c r="E794" s="102"/>
      <c r="M794" s="102"/>
      <c r="N794" s="102"/>
      <c r="O794" s="102"/>
    </row>
    <row r="795" spans="5:15" ht="15.75" customHeight="1">
      <c r="E795" s="102"/>
      <c r="M795" s="102"/>
      <c r="N795" s="102"/>
      <c r="O795" s="102"/>
    </row>
    <row r="796" spans="5:15" ht="15.75" customHeight="1">
      <c r="E796" s="102"/>
      <c r="M796" s="102"/>
      <c r="N796" s="102"/>
      <c r="O796" s="102"/>
    </row>
    <row r="797" spans="5:15" ht="15.75" customHeight="1">
      <c r="E797" s="102"/>
      <c r="M797" s="102"/>
      <c r="N797" s="102"/>
      <c r="O797" s="102"/>
    </row>
    <row r="798" spans="5:15" ht="15.75" customHeight="1">
      <c r="E798" s="102"/>
      <c r="M798" s="102"/>
      <c r="N798" s="102"/>
      <c r="O798" s="102"/>
    </row>
    <row r="799" spans="5:15" ht="15.75" customHeight="1">
      <c r="E799" s="102"/>
      <c r="M799" s="102"/>
      <c r="N799" s="102"/>
      <c r="O799" s="102"/>
    </row>
    <row r="800" spans="5:15" ht="15.75" customHeight="1">
      <c r="E800" s="102"/>
      <c r="M800" s="102"/>
      <c r="N800" s="102"/>
      <c r="O800" s="102"/>
    </row>
    <row r="801" spans="5:15" ht="15.75" customHeight="1">
      <c r="E801" s="102"/>
      <c r="M801" s="102"/>
      <c r="N801" s="102"/>
      <c r="O801" s="102"/>
    </row>
    <row r="802" spans="5:15" ht="15.75" customHeight="1">
      <c r="E802" s="102"/>
      <c r="M802" s="102"/>
      <c r="N802" s="102"/>
      <c r="O802" s="102"/>
    </row>
    <row r="803" spans="5:15" ht="15.75" customHeight="1">
      <c r="E803" s="102"/>
      <c r="M803" s="102"/>
      <c r="N803" s="102"/>
      <c r="O803" s="102"/>
    </row>
    <row r="804" spans="5:15" ht="15.75" customHeight="1">
      <c r="E804" s="102"/>
      <c r="M804" s="102"/>
      <c r="N804" s="102"/>
      <c r="O804" s="102"/>
    </row>
    <row r="805" spans="5:15" ht="15.75" customHeight="1">
      <c r="E805" s="102"/>
      <c r="M805" s="102"/>
      <c r="N805" s="102"/>
      <c r="O805" s="102"/>
    </row>
    <row r="806" spans="5:15" ht="15.75" customHeight="1">
      <c r="E806" s="102"/>
      <c r="M806" s="102"/>
      <c r="N806" s="102"/>
      <c r="O806" s="102"/>
    </row>
    <row r="807" spans="5:15" ht="15.75" customHeight="1">
      <c r="E807" s="102"/>
      <c r="M807" s="102"/>
      <c r="N807" s="102"/>
      <c r="O807" s="102"/>
    </row>
    <row r="808" spans="5:15" ht="15.75" customHeight="1">
      <c r="E808" s="102"/>
      <c r="M808" s="102"/>
      <c r="N808" s="102"/>
      <c r="O808" s="102"/>
    </row>
    <row r="809" spans="5:15" ht="15.75" customHeight="1">
      <c r="E809" s="102"/>
      <c r="M809" s="102"/>
      <c r="N809" s="102"/>
      <c r="O809" s="102"/>
    </row>
    <row r="810" spans="5:15" ht="15.75" customHeight="1">
      <c r="E810" s="102"/>
      <c r="M810" s="102"/>
      <c r="N810" s="102"/>
      <c r="O810" s="102"/>
    </row>
    <row r="811" spans="5:15" ht="15.75" customHeight="1">
      <c r="E811" s="102"/>
      <c r="M811" s="102"/>
      <c r="N811" s="102"/>
      <c r="O811" s="102"/>
    </row>
    <row r="812" spans="5:15" ht="15.75" customHeight="1">
      <c r="E812" s="102"/>
      <c r="M812" s="102"/>
      <c r="N812" s="102"/>
      <c r="O812" s="102"/>
    </row>
    <row r="813" spans="5:15" ht="15.75" customHeight="1">
      <c r="E813" s="102"/>
      <c r="M813" s="102"/>
      <c r="N813" s="102"/>
      <c r="O813" s="102"/>
    </row>
    <row r="814" spans="5:15" ht="15.75" customHeight="1">
      <c r="E814" s="102"/>
      <c r="M814" s="102"/>
      <c r="N814" s="102"/>
      <c r="O814" s="102"/>
    </row>
    <row r="815" spans="5:15" ht="15.75" customHeight="1">
      <c r="E815" s="102"/>
      <c r="M815" s="102"/>
      <c r="N815" s="102"/>
      <c r="O815" s="102"/>
    </row>
    <row r="816" spans="5:15" ht="15.75" customHeight="1">
      <c r="E816" s="102"/>
      <c r="M816" s="102"/>
      <c r="N816" s="102"/>
      <c r="O816" s="102"/>
    </row>
    <row r="817" spans="5:15" ht="15.75" customHeight="1">
      <c r="E817" s="102"/>
      <c r="M817" s="102"/>
      <c r="N817" s="102"/>
      <c r="O817" s="102"/>
    </row>
    <row r="818" spans="5:15" ht="15.75" customHeight="1">
      <c r="E818" s="102"/>
      <c r="M818" s="102"/>
      <c r="N818" s="102"/>
      <c r="O818" s="102"/>
    </row>
    <row r="819" spans="5:15" ht="15.75" customHeight="1">
      <c r="E819" s="102"/>
      <c r="M819" s="102"/>
      <c r="N819" s="102"/>
      <c r="O819" s="102"/>
    </row>
    <row r="820" spans="5:15" ht="15.75" customHeight="1">
      <c r="E820" s="102"/>
      <c r="M820" s="102"/>
      <c r="N820" s="102"/>
      <c r="O820" s="102"/>
    </row>
    <row r="821" spans="5:15" ht="15.75" customHeight="1">
      <c r="E821" s="102"/>
      <c r="M821" s="102"/>
      <c r="N821" s="102"/>
      <c r="O821" s="102"/>
    </row>
    <row r="822" spans="5:15" ht="15.75" customHeight="1">
      <c r="E822" s="102"/>
      <c r="M822" s="102"/>
      <c r="N822" s="102"/>
      <c r="O822" s="102"/>
    </row>
    <row r="823" spans="5:15" ht="15.75" customHeight="1">
      <c r="E823" s="102"/>
      <c r="M823" s="102"/>
      <c r="N823" s="102"/>
      <c r="O823" s="102"/>
    </row>
    <row r="824" spans="5:15" ht="15.75" customHeight="1">
      <c r="E824" s="102"/>
      <c r="M824" s="102"/>
      <c r="N824" s="102"/>
      <c r="O824" s="102"/>
    </row>
    <row r="825" spans="5:15" ht="15.75" customHeight="1">
      <c r="E825" s="102"/>
      <c r="M825" s="102"/>
      <c r="N825" s="102"/>
      <c r="O825" s="102"/>
    </row>
    <row r="826" spans="5:15" ht="15.75" customHeight="1">
      <c r="E826" s="102"/>
      <c r="M826" s="102"/>
      <c r="N826" s="102"/>
      <c r="O826" s="102"/>
    </row>
    <row r="827" spans="5:15" ht="15.75" customHeight="1">
      <c r="E827" s="102"/>
      <c r="M827" s="102"/>
      <c r="N827" s="102"/>
      <c r="O827" s="102"/>
    </row>
    <row r="828" spans="5:15" ht="15.75" customHeight="1">
      <c r="E828" s="102"/>
      <c r="M828" s="102"/>
      <c r="N828" s="102"/>
      <c r="O828" s="102"/>
    </row>
    <row r="829" spans="5:15" ht="15.75" customHeight="1">
      <c r="E829" s="102"/>
      <c r="M829" s="102"/>
      <c r="N829" s="102"/>
      <c r="O829" s="102"/>
    </row>
    <row r="830" spans="5:15" ht="15.75" customHeight="1">
      <c r="E830" s="102"/>
      <c r="M830" s="102"/>
      <c r="N830" s="102"/>
      <c r="O830" s="102"/>
    </row>
    <row r="831" spans="5:15" ht="15.75" customHeight="1">
      <c r="E831" s="102"/>
      <c r="M831" s="102"/>
      <c r="N831" s="102"/>
      <c r="O831" s="102"/>
    </row>
    <row r="832" spans="5:15" ht="15.75" customHeight="1">
      <c r="E832" s="102"/>
      <c r="M832" s="102"/>
      <c r="N832" s="102"/>
      <c r="O832" s="102"/>
    </row>
    <row r="833" spans="5:15" ht="15.75" customHeight="1">
      <c r="E833" s="102"/>
      <c r="M833" s="102"/>
      <c r="N833" s="102"/>
      <c r="O833" s="102"/>
    </row>
    <row r="834" spans="5:15" ht="15.75" customHeight="1">
      <c r="E834" s="102"/>
      <c r="M834" s="102"/>
      <c r="N834" s="102"/>
      <c r="O834" s="102"/>
    </row>
    <row r="835" spans="5:15" ht="15.75" customHeight="1">
      <c r="E835" s="102"/>
      <c r="M835" s="102"/>
      <c r="N835" s="102"/>
      <c r="O835" s="102"/>
    </row>
    <row r="836" spans="5:15" ht="15.75" customHeight="1">
      <c r="E836" s="102"/>
      <c r="M836" s="102"/>
      <c r="N836" s="102"/>
      <c r="O836" s="102"/>
    </row>
    <row r="837" spans="5:15" ht="15.75" customHeight="1">
      <c r="E837" s="102"/>
      <c r="M837" s="102"/>
      <c r="N837" s="102"/>
      <c r="O837" s="102"/>
    </row>
    <row r="838" spans="5:15" ht="15.75" customHeight="1">
      <c r="E838" s="102"/>
      <c r="M838" s="102"/>
      <c r="N838" s="102"/>
      <c r="O838" s="102"/>
    </row>
    <row r="839" spans="5:15" ht="15.75" customHeight="1">
      <c r="E839" s="102"/>
      <c r="M839" s="102"/>
      <c r="N839" s="102"/>
      <c r="O839" s="102"/>
    </row>
    <row r="840" spans="5:15" ht="15.75" customHeight="1">
      <c r="E840" s="102"/>
      <c r="M840" s="102"/>
      <c r="N840" s="102"/>
      <c r="O840" s="102"/>
    </row>
    <row r="841" spans="5:15" ht="15.75" customHeight="1">
      <c r="E841" s="102"/>
      <c r="M841" s="102"/>
      <c r="N841" s="102"/>
      <c r="O841" s="102"/>
    </row>
    <row r="842" spans="5:15" ht="15.75" customHeight="1">
      <c r="E842" s="102"/>
      <c r="M842" s="102"/>
      <c r="N842" s="102"/>
      <c r="O842" s="102"/>
    </row>
    <row r="843" spans="5:15" ht="15.75" customHeight="1">
      <c r="E843" s="102"/>
      <c r="M843" s="102"/>
      <c r="N843" s="102"/>
      <c r="O843" s="102"/>
    </row>
    <row r="844" spans="5:15" ht="15.75" customHeight="1">
      <c r="E844" s="102"/>
      <c r="M844" s="102"/>
      <c r="N844" s="102"/>
      <c r="O844" s="102"/>
    </row>
    <row r="845" spans="5:15" ht="15.75" customHeight="1">
      <c r="E845" s="102"/>
      <c r="M845" s="102"/>
      <c r="N845" s="102"/>
      <c r="O845" s="102"/>
    </row>
    <row r="846" spans="5:15" ht="15.75" customHeight="1">
      <c r="E846" s="102"/>
      <c r="M846" s="102"/>
      <c r="N846" s="102"/>
      <c r="O846" s="102"/>
    </row>
    <row r="847" spans="5:15" ht="15.75" customHeight="1">
      <c r="E847" s="102"/>
      <c r="M847" s="102"/>
      <c r="N847" s="102"/>
      <c r="O847" s="102"/>
    </row>
    <row r="848" spans="5:15" ht="15.75" customHeight="1">
      <c r="E848" s="102"/>
      <c r="M848" s="102"/>
      <c r="N848" s="102"/>
      <c r="O848" s="102"/>
    </row>
    <row r="849" spans="5:15" ht="15.75" customHeight="1">
      <c r="E849" s="102"/>
      <c r="M849" s="102"/>
      <c r="N849" s="102"/>
      <c r="O849" s="102"/>
    </row>
    <row r="850" spans="5:15" ht="15.75" customHeight="1">
      <c r="E850" s="102"/>
      <c r="M850" s="102"/>
      <c r="N850" s="102"/>
      <c r="O850" s="102"/>
    </row>
    <row r="851" spans="5:15" ht="15.75" customHeight="1">
      <c r="E851" s="102"/>
      <c r="M851" s="102"/>
      <c r="N851" s="102"/>
      <c r="O851" s="102"/>
    </row>
    <row r="852" spans="5:15" ht="15.75" customHeight="1">
      <c r="E852" s="102"/>
      <c r="M852" s="102"/>
      <c r="N852" s="102"/>
      <c r="O852" s="102"/>
    </row>
    <row r="853" spans="5:15" ht="15.75" customHeight="1">
      <c r="E853" s="102"/>
      <c r="M853" s="102"/>
      <c r="N853" s="102"/>
      <c r="O853" s="102"/>
    </row>
    <row r="854" spans="5:15" ht="15.75" customHeight="1">
      <c r="E854" s="102"/>
      <c r="M854" s="102"/>
      <c r="N854" s="102"/>
      <c r="O854" s="102"/>
    </row>
    <row r="855" spans="5:15" ht="15.75" customHeight="1">
      <c r="E855" s="102"/>
      <c r="M855" s="102"/>
      <c r="N855" s="102"/>
      <c r="O855" s="102"/>
    </row>
    <row r="856" spans="5:15" ht="15.75" customHeight="1">
      <c r="E856" s="102"/>
      <c r="M856" s="102"/>
      <c r="N856" s="102"/>
      <c r="O856" s="102"/>
    </row>
    <row r="857" spans="5:15" ht="15.75" customHeight="1">
      <c r="E857" s="102"/>
      <c r="M857" s="102"/>
      <c r="N857" s="102"/>
      <c r="O857" s="102"/>
    </row>
    <row r="858" spans="5:15" ht="15.75" customHeight="1">
      <c r="E858" s="102"/>
      <c r="M858" s="102"/>
      <c r="N858" s="102"/>
      <c r="O858" s="102"/>
    </row>
    <row r="859" spans="5:15" ht="15.75" customHeight="1">
      <c r="E859" s="102"/>
      <c r="M859" s="102"/>
      <c r="N859" s="102"/>
      <c r="O859" s="102"/>
    </row>
    <row r="860" spans="5:15" ht="15.75" customHeight="1">
      <c r="E860" s="102"/>
      <c r="M860" s="102"/>
      <c r="N860" s="102"/>
      <c r="O860" s="102"/>
    </row>
    <row r="861" spans="5:15" ht="15.75" customHeight="1">
      <c r="E861" s="102"/>
      <c r="M861" s="102"/>
      <c r="N861" s="102"/>
      <c r="O861" s="102"/>
    </row>
    <row r="862" spans="5:15" ht="15.75" customHeight="1">
      <c r="E862" s="102"/>
      <c r="M862" s="102"/>
      <c r="N862" s="102"/>
      <c r="O862" s="102"/>
    </row>
    <row r="863" spans="5:15" ht="15.75" customHeight="1">
      <c r="E863" s="102"/>
      <c r="M863" s="102"/>
      <c r="N863" s="102"/>
      <c r="O863" s="102"/>
    </row>
    <row r="864" spans="5:15" ht="15.75" customHeight="1">
      <c r="E864" s="102"/>
      <c r="M864" s="102"/>
      <c r="N864" s="102"/>
      <c r="O864" s="102"/>
    </row>
    <row r="865" spans="5:15" ht="15.75" customHeight="1">
      <c r="E865" s="102"/>
      <c r="M865" s="102"/>
      <c r="N865" s="102"/>
      <c r="O865" s="102"/>
    </row>
    <row r="866" spans="5:15" ht="15.75" customHeight="1">
      <c r="E866" s="102"/>
      <c r="M866" s="102"/>
      <c r="N866" s="102"/>
      <c r="O866" s="102"/>
    </row>
    <row r="867" spans="5:15" ht="15.75" customHeight="1">
      <c r="E867" s="102"/>
      <c r="M867" s="102"/>
      <c r="N867" s="102"/>
      <c r="O867" s="102"/>
    </row>
    <row r="868" spans="5:15" ht="15.75" customHeight="1">
      <c r="E868" s="102"/>
      <c r="M868" s="102"/>
      <c r="N868" s="102"/>
      <c r="O868" s="102"/>
    </row>
    <row r="869" spans="5:15" ht="15.75" customHeight="1">
      <c r="E869" s="102"/>
      <c r="M869" s="102"/>
      <c r="N869" s="102"/>
      <c r="O869" s="102"/>
    </row>
    <row r="870" spans="5:15" ht="15.75" customHeight="1">
      <c r="E870" s="102"/>
      <c r="M870" s="102"/>
      <c r="N870" s="102"/>
      <c r="O870" s="102"/>
    </row>
    <row r="871" spans="5:15" ht="15.75" customHeight="1">
      <c r="E871" s="102"/>
      <c r="M871" s="102"/>
      <c r="N871" s="102"/>
      <c r="O871" s="102"/>
    </row>
    <row r="872" spans="5:15" ht="15.75" customHeight="1">
      <c r="E872" s="102"/>
      <c r="M872" s="102"/>
      <c r="N872" s="102"/>
      <c r="O872" s="102"/>
    </row>
    <row r="873" spans="5:15" ht="15.75" customHeight="1">
      <c r="E873" s="102"/>
      <c r="M873" s="102"/>
      <c r="N873" s="102"/>
      <c r="O873" s="102"/>
    </row>
    <row r="874" spans="5:15" ht="15.75" customHeight="1">
      <c r="E874" s="102"/>
      <c r="M874" s="102"/>
      <c r="N874" s="102"/>
      <c r="O874" s="102"/>
    </row>
    <row r="875" spans="5:15" ht="15.75" customHeight="1">
      <c r="E875" s="102"/>
      <c r="M875" s="102"/>
      <c r="N875" s="102"/>
      <c r="O875" s="102"/>
    </row>
    <row r="876" spans="5:15" ht="15.75" customHeight="1">
      <c r="E876" s="102"/>
      <c r="M876" s="102"/>
      <c r="N876" s="102"/>
      <c r="O876" s="102"/>
    </row>
    <row r="877" spans="5:15" ht="15.75" customHeight="1">
      <c r="E877" s="102"/>
      <c r="M877" s="102"/>
      <c r="N877" s="102"/>
      <c r="O877" s="102"/>
    </row>
    <row r="878" spans="5:15" ht="15.75" customHeight="1">
      <c r="E878" s="102"/>
      <c r="M878" s="102"/>
      <c r="N878" s="102"/>
      <c r="O878" s="102"/>
    </row>
    <row r="879" spans="5:15" ht="15.75" customHeight="1">
      <c r="E879" s="102"/>
      <c r="M879" s="102"/>
      <c r="N879" s="102"/>
      <c r="O879" s="102"/>
    </row>
    <row r="880" spans="5:15" ht="15.75" customHeight="1">
      <c r="E880" s="102"/>
      <c r="M880" s="102"/>
      <c r="N880" s="102"/>
      <c r="O880" s="102"/>
    </row>
    <row r="881" spans="5:15" ht="15.75" customHeight="1">
      <c r="E881" s="102"/>
      <c r="M881" s="102"/>
      <c r="N881" s="102"/>
      <c r="O881" s="102"/>
    </row>
    <row r="882" spans="5:15" ht="15.75" customHeight="1">
      <c r="E882" s="102"/>
      <c r="M882" s="102"/>
      <c r="N882" s="102"/>
      <c r="O882" s="102"/>
    </row>
    <row r="883" spans="5:15" ht="15.75" customHeight="1">
      <c r="E883" s="102"/>
      <c r="M883" s="102"/>
      <c r="N883" s="102"/>
      <c r="O883" s="102"/>
    </row>
    <row r="884" spans="5:15" ht="15.75" customHeight="1">
      <c r="E884" s="102"/>
      <c r="M884" s="102"/>
      <c r="N884" s="102"/>
      <c r="O884" s="102"/>
    </row>
    <row r="885" spans="5:15" ht="15.75" customHeight="1">
      <c r="E885" s="102"/>
      <c r="M885" s="102"/>
      <c r="N885" s="102"/>
      <c r="O885" s="102"/>
    </row>
    <row r="886" spans="5:15" ht="15.75" customHeight="1">
      <c r="E886" s="102"/>
      <c r="M886" s="102"/>
      <c r="N886" s="102"/>
      <c r="O886" s="102"/>
    </row>
    <row r="887" spans="5:15" ht="15.75" customHeight="1">
      <c r="E887" s="102"/>
      <c r="M887" s="102"/>
      <c r="N887" s="102"/>
      <c r="O887" s="102"/>
    </row>
    <row r="888" spans="5:15" ht="15.75" customHeight="1">
      <c r="E888" s="102"/>
      <c r="M888" s="102"/>
      <c r="N888" s="102"/>
      <c r="O888" s="102"/>
    </row>
    <row r="889" spans="5:15" ht="15.75" customHeight="1">
      <c r="E889" s="102"/>
      <c r="M889" s="102"/>
      <c r="N889" s="102"/>
      <c r="O889" s="102"/>
    </row>
    <row r="890" spans="5:15" ht="15.75" customHeight="1">
      <c r="E890" s="102"/>
      <c r="M890" s="102"/>
      <c r="N890" s="102"/>
      <c r="O890" s="102"/>
    </row>
    <row r="891" spans="5:15" ht="15.75" customHeight="1">
      <c r="E891" s="102"/>
      <c r="M891" s="102"/>
      <c r="N891" s="102"/>
      <c r="O891" s="102"/>
    </row>
    <row r="892" spans="5:15" ht="15.75" customHeight="1">
      <c r="E892" s="102"/>
      <c r="M892" s="102"/>
      <c r="N892" s="102"/>
      <c r="O892" s="102"/>
    </row>
    <row r="893" spans="5:15" ht="15.75" customHeight="1">
      <c r="E893" s="102"/>
      <c r="M893" s="102"/>
      <c r="N893" s="102"/>
      <c r="O893" s="102"/>
    </row>
    <row r="894" spans="5:15" ht="15.75" customHeight="1">
      <c r="E894" s="102"/>
      <c r="M894" s="102"/>
      <c r="N894" s="102"/>
      <c r="O894" s="102"/>
    </row>
    <row r="895" spans="5:15" ht="15.75" customHeight="1">
      <c r="E895" s="102"/>
      <c r="M895" s="102"/>
      <c r="N895" s="102"/>
      <c r="O895" s="102"/>
    </row>
    <row r="896" spans="5:15" ht="15.75" customHeight="1">
      <c r="E896" s="102"/>
      <c r="M896" s="102"/>
      <c r="N896" s="102"/>
      <c r="O896" s="102"/>
    </row>
    <row r="897" spans="5:15" ht="15.75" customHeight="1">
      <c r="E897" s="102"/>
      <c r="M897" s="102"/>
      <c r="N897" s="102"/>
      <c r="O897" s="102"/>
    </row>
    <row r="898" spans="5:15" ht="15.75" customHeight="1">
      <c r="E898" s="102"/>
      <c r="M898" s="102"/>
      <c r="N898" s="102"/>
      <c r="O898" s="102"/>
    </row>
    <row r="899" spans="5:15" ht="15.75" customHeight="1">
      <c r="E899" s="102"/>
      <c r="M899" s="102"/>
      <c r="N899" s="102"/>
      <c r="O899" s="102"/>
    </row>
    <row r="900" spans="5:15" ht="15.75" customHeight="1">
      <c r="E900" s="102"/>
      <c r="M900" s="102"/>
      <c r="N900" s="102"/>
      <c r="O900" s="102"/>
    </row>
    <row r="901" spans="5:15" ht="15.75" customHeight="1">
      <c r="E901" s="102"/>
      <c r="M901" s="102"/>
      <c r="N901" s="102"/>
      <c r="O901" s="102"/>
    </row>
    <row r="902" spans="5:15" ht="15.75" customHeight="1">
      <c r="E902" s="102"/>
      <c r="M902" s="102"/>
      <c r="N902" s="102"/>
      <c r="O902" s="102"/>
    </row>
    <row r="903" spans="5:15" ht="15.75" customHeight="1">
      <c r="E903" s="102"/>
      <c r="M903" s="102"/>
      <c r="N903" s="102"/>
      <c r="O903" s="102"/>
    </row>
    <row r="904" spans="5:15" ht="15.75" customHeight="1">
      <c r="E904" s="102"/>
      <c r="M904" s="102"/>
      <c r="N904" s="102"/>
      <c r="O904" s="102"/>
    </row>
    <row r="905" spans="5:15" ht="15.75" customHeight="1">
      <c r="E905" s="102"/>
      <c r="M905" s="102"/>
      <c r="N905" s="102"/>
      <c r="O905" s="102"/>
    </row>
    <row r="906" spans="5:15" ht="15.75" customHeight="1">
      <c r="E906" s="102"/>
      <c r="M906" s="102"/>
      <c r="N906" s="102"/>
      <c r="O906" s="102"/>
    </row>
    <row r="907" spans="5:15" ht="15.75" customHeight="1">
      <c r="E907" s="102"/>
      <c r="M907" s="102"/>
      <c r="N907" s="102"/>
      <c r="O907" s="102"/>
    </row>
    <row r="908" spans="5:15" ht="15.75" customHeight="1">
      <c r="E908" s="102"/>
      <c r="M908" s="102"/>
      <c r="N908" s="102"/>
      <c r="O908" s="102"/>
    </row>
    <row r="909" spans="5:15" ht="15.75" customHeight="1">
      <c r="E909" s="102"/>
      <c r="M909" s="102"/>
      <c r="N909" s="102"/>
      <c r="O909" s="102"/>
    </row>
    <row r="910" spans="5:15" ht="15.75" customHeight="1">
      <c r="E910" s="102"/>
      <c r="M910" s="102"/>
      <c r="N910" s="102"/>
      <c r="O910" s="102"/>
    </row>
    <row r="911" spans="5:15" ht="15.75" customHeight="1">
      <c r="E911" s="102"/>
      <c r="M911" s="102"/>
      <c r="N911" s="102"/>
      <c r="O911" s="102"/>
    </row>
    <row r="912" spans="5:15" ht="15.75" customHeight="1">
      <c r="E912" s="102"/>
      <c r="M912" s="102"/>
      <c r="N912" s="102"/>
      <c r="O912" s="102"/>
    </row>
    <row r="913" spans="5:15" ht="15.75" customHeight="1">
      <c r="E913" s="102"/>
      <c r="M913" s="102"/>
      <c r="N913" s="102"/>
      <c r="O913" s="102"/>
    </row>
    <row r="914" spans="5:15" ht="15.75" customHeight="1">
      <c r="E914" s="102"/>
      <c r="M914" s="102"/>
      <c r="N914" s="102"/>
      <c r="O914" s="102"/>
    </row>
    <row r="915" spans="5:15" ht="15.75" customHeight="1">
      <c r="E915" s="102"/>
      <c r="M915" s="102"/>
      <c r="N915" s="102"/>
      <c r="O915" s="102"/>
    </row>
    <row r="916" spans="5:15" ht="15.75" customHeight="1">
      <c r="E916" s="102"/>
      <c r="M916" s="102"/>
      <c r="N916" s="102"/>
      <c r="O916" s="102"/>
    </row>
    <row r="917" spans="5:15" ht="15.75" customHeight="1">
      <c r="E917" s="102"/>
      <c r="M917" s="102"/>
      <c r="N917" s="102"/>
      <c r="O917" s="102"/>
    </row>
    <row r="918" spans="5:15" ht="15.75" customHeight="1">
      <c r="E918" s="102"/>
      <c r="M918" s="102"/>
      <c r="N918" s="102"/>
      <c r="O918" s="102"/>
    </row>
    <row r="919" spans="5:15" ht="15.75" customHeight="1">
      <c r="E919" s="102"/>
      <c r="M919" s="102"/>
      <c r="N919" s="102"/>
      <c r="O919" s="102"/>
    </row>
    <row r="920" spans="5:15" ht="15.75" customHeight="1">
      <c r="E920" s="102"/>
      <c r="M920" s="102"/>
      <c r="N920" s="102"/>
      <c r="O920" s="102"/>
    </row>
    <row r="921" spans="5:15" ht="15.75" customHeight="1">
      <c r="E921" s="102"/>
      <c r="M921" s="102"/>
      <c r="N921" s="102"/>
      <c r="O921" s="102"/>
    </row>
    <row r="922" spans="5:15" ht="15.75" customHeight="1">
      <c r="E922" s="102"/>
      <c r="M922" s="102"/>
      <c r="N922" s="102"/>
      <c r="O922" s="102"/>
    </row>
    <row r="923" spans="5:15" ht="15.75" customHeight="1">
      <c r="E923" s="102"/>
      <c r="M923" s="102"/>
      <c r="N923" s="102"/>
      <c r="O923" s="102"/>
    </row>
    <row r="924" spans="5:15" ht="15.75" customHeight="1">
      <c r="E924" s="102"/>
      <c r="M924" s="102"/>
      <c r="N924" s="102"/>
      <c r="O924" s="102"/>
    </row>
    <row r="925" spans="5:15" ht="15.75" customHeight="1">
      <c r="E925" s="102"/>
      <c r="M925" s="102"/>
      <c r="N925" s="102"/>
      <c r="O925" s="102"/>
    </row>
    <row r="926" spans="5:15" ht="15.75" customHeight="1">
      <c r="E926" s="102"/>
      <c r="M926" s="102"/>
      <c r="N926" s="102"/>
      <c r="O926" s="102"/>
    </row>
    <row r="927" spans="5:15" ht="15.75" customHeight="1">
      <c r="E927" s="102"/>
      <c r="M927" s="102"/>
      <c r="N927" s="102"/>
      <c r="O927" s="102"/>
    </row>
    <row r="928" spans="5:15" ht="15.75" customHeight="1">
      <c r="E928" s="102"/>
      <c r="M928" s="102"/>
      <c r="N928" s="102"/>
      <c r="O928" s="102"/>
    </row>
    <row r="929" spans="5:15" ht="15.75" customHeight="1">
      <c r="E929" s="102"/>
      <c r="M929" s="102"/>
      <c r="N929" s="102"/>
      <c r="O929" s="102"/>
    </row>
    <row r="930" spans="5:15" ht="15.75" customHeight="1">
      <c r="E930" s="102"/>
      <c r="M930" s="102"/>
      <c r="N930" s="102"/>
      <c r="O930" s="102"/>
    </row>
    <row r="931" spans="5:15" ht="15.75" customHeight="1">
      <c r="E931" s="102"/>
      <c r="M931" s="102"/>
      <c r="N931" s="102"/>
      <c r="O931" s="102"/>
    </row>
    <row r="932" spans="5:15" ht="15.75" customHeight="1">
      <c r="E932" s="102"/>
      <c r="M932" s="102"/>
      <c r="N932" s="102"/>
      <c r="O932" s="102"/>
    </row>
    <row r="933" spans="5:15" ht="15.75" customHeight="1">
      <c r="E933" s="102"/>
      <c r="M933" s="102"/>
      <c r="N933" s="102"/>
      <c r="O933" s="102"/>
    </row>
    <row r="934" spans="5:15" ht="15.75" customHeight="1">
      <c r="E934" s="102"/>
      <c r="M934" s="102"/>
      <c r="N934" s="102"/>
      <c r="O934" s="102"/>
    </row>
    <row r="935" spans="5:15" ht="15.75" customHeight="1">
      <c r="E935" s="102"/>
      <c r="M935" s="102"/>
      <c r="N935" s="102"/>
      <c r="O935" s="102"/>
    </row>
    <row r="936" spans="5:15" ht="15.75" customHeight="1">
      <c r="E936" s="102"/>
      <c r="M936" s="102"/>
      <c r="N936" s="102"/>
      <c r="O936" s="102"/>
    </row>
    <row r="937" spans="5:15" ht="15.75" customHeight="1">
      <c r="E937" s="102"/>
      <c r="M937" s="102"/>
      <c r="N937" s="102"/>
      <c r="O937" s="102"/>
    </row>
    <row r="938" spans="5:15" ht="15.75" customHeight="1">
      <c r="E938" s="102"/>
      <c r="M938" s="102"/>
      <c r="N938" s="102"/>
      <c r="O938" s="102"/>
    </row>
    <row r="939" spans="5:15" ht="15.75" customHeight="1">
      <c r="E939" s="102"/>
      <c r="M939" s="102"/>
      <c r="N939" s="102"/>
      <c r="O939" s="102"/>
    </row>
    <row r="940" spans="5:15" ht="15.75" customHeight="1">
      <c r="E940" s="102"/>
      <c r="M940" s="102"/>
      <c r="N940" s="102"/>
      <c r="O940" s="102"/>
    </row>
    <row r="941" spans="5:15" ht="15.75" customHeight="1">
      <c r="E941" s="102"/>
      <c r="M941" s="102"/>
      <c r="N941" s="102"/>
      <c r="O941" s="102"/>
    </row>
    <row r="942" spans="5:15" ht="15.75" customHeight="1">
      <c r="E942" s="102"/>
      <c r="M942" s="102"/>
      <c r="N942" s="102"/>
      <c r="O942" s="102"/>
    </row>
    <row r="943" spans="5:15" ht="15.75" customHeight="1">
      <c r="E943" s="102"/>
      <c r="M943" s="102"/>
      <c r="N943" s="102"/>
      <c r="O943" s="102"/>
    </row>
    <row r="944" spans="5:15" ht="15.75" customHeight="1">
      <c r="E944" s="102"/>
      <c r="M944" s="102"/>
      <c r="N944" s="102"/>
      <c r="O944" s="102"/>
    </row>
    <row r="945" spans="5:15" ht="15.75" customHeight="1">
      <c r="E945" s="102"/>
      <c r="M945" s="102"/>
      <c r="N945" s="102"/>
      <c r="O945" s="102"/>
    </row>
    <row r="946" spans="5:15" ht="15.75" customHeight="1">
      <c r="E946" s="102"/>
      <c r="M946" s="102"/>
      <c r="N946" s="102"/>
      <c r="O946" s="102"/>
    </row>
    <row r="947" spans="5:15" ht="15.75" customHeight="1">
      <c r="E947" s="102"/>
      <c r="M947" s="102"/>
      <c r="N947" s="102"/>
      <c r="O947" s="102"/>
    </row>
    <row r="948" spans="5:15" ht="15.75" customHeight="1">
      <c r="E948" s="102"/>
      <c r="M948" s="102"/>
      <c r="N948" s="102"/>
      <c r="O948" s="102"/>
    </row>
    <row r="949" spans="5:15" ht="15.75" customHeight="1">
      <c r="E949" s="102"/>
      <c r="M949" s="102"/>
      <c r="N949" s="102"/>
      <c r="O949" s="102"/>
    </row>
    <row r="950" spans="5:15" ht="15.75" customHeight="1">
      <c r="E950" s="102"/>
      <c r="M950" s="102"/>
      <c r="N950" s="102"/>
      <c r="O950" s="102"/>
    </row>
    <row r="951" spans="5:15" ht="15.75" customHeight="1">
      <c r="E951" s="102"/>
      <c r="M951" s="102"/>
      <c r="N951" s="102"/>
      <c r="O951" s="102"/>
    </row>
    <row r="952" spans="5:15" ht="15.75" customHeight="1">
      <c r="E952" s="102"/>
      <c r="M952" s="102"/>
      <c r="N952" s="102"/>
      <c r="O952" s="102"/>
    </row>
    <row r="953" spans="5:15" ht="15.75" customHeight="1">
      <c r="E953" s="102"/>
      <c r="M953" s="102"/>
      <c r="N953" s="102"/>
      <c r="O953" s="102"/>
    </row>
    <row r="954" spans="5:15" ht="15.75" customHeight="1">
      <c r="E954" s="102"/>
      <c r="M954" s="102"/>
      <c r="N954" s="102"/>
      <c r="O954" s="102"/>
    </row>
    <row r="955" spans="5:15" ht="15.75" customHeight="1">
      <c r="E955" s="102"/>
      <c r="M955" s="102"/>
      <c r="N955" s="102"/>
      <c r="O955" s="102"/>
    </row>
    <row r="956" spans="5:15" ht="15.75" customHeight="1">
      <c r="E956" s="102"/>
      <c r="M956" s="102"/>
      <c r="N956" s="102"/>
      <c r="O956" s="102"/>
    </row>
    <row r="957" spans="5:15" ht="15.75" customHeight="1">
      <c r="E957" s="102"/>
      <c r="M957" s="102"/>
      <c r="N957" s="102"/>
      <c r="O957" s="102"/>
    </row>
    <row r="958" spans="5:15" ht="15.75" customHeight="1">
      <c r="E958" s="102"/>
      <c r="M958" s="102"/>
      <c r="N958" s="102"/>
      <c r="O958" s="102"/>
    </row>
    <row r="959" spans="5:15" ht="15.75" customHeight="1">
      <c r="E959" s="102"/>
      <c r="M959" s="102"/>
      <c r="N959" s="102"/>
      <c r="O959" s="102"/>
    </row>
    <row r="960" spans="5:15" ht="15.75" customHeight="1">
      <c r="E960" s="102"/>
      <c r="M960" s="102"/>
      <c r="N960" s="102"/>
      <c r="O960" s="102"/>
    </row>
    <row r="961" spans="5:15" ht="15.75" customHeight="1">
      <c r="E961" s="102"/>
      <c r="M961" s="102"/>
      <c r="N961" s="102"/>
      <c r="O961" s="102"/>
    </row>
    <row r="962" spans="5:15" ht="15.75" customHeight="1">
      <c r="E962" s="102"/>
      <c r="M962" s="102"/>
      <c r="N962" s="102"/>
      <c r="O962" s="102"/>
    </row>
    <row r="963" spans="5:15" ht="15.75" customHeight="1">
      <c r="E963" s="102"/>
      <c r="M963" s="102"/>
      <c r="N963" s="102"/>
      <c r="O963" s="102"/>
    </row>
    <row r="964" spans="5:15" ht="15.75" customHeight="1">
      <c r="E964" s="102"/>
      <c r="M964" s="102"/>
      <c r="N964" s="102"/>
      <c r="O964" s="102"/>
    </row>
    <row r="965" spans="5:15" ht="15.75" customHeight="1">
      <c r="E965" s="102"/>
      <c r="M965" s="102"/>
      <c r="N965" s="102"/>
      <c r="O965" s="102"/>
    </row>
    <row r="966" spans="5:15" ht="15.75" customHeight="1">
      <c r="E966" s="102"/>
      <c r="M966" s="102"/>
      <c r="N966" s="102"/>
      <c r="O966" s="102"/>
    </row>
    <row r="967" spans="5:15" ht="15.75" customHeight="1">
      <c r="E967" s="102"/>
      <c r="M967" s="102"/>
      <c r="N967" s="102"/>
      <c r="O967" s="102"/>
    </row>
    <row r="968" spans="5:15" ht="15.75" customHeight="1">
      <c r="E968" s="102"/>
      <c r="M968" s="102"/>
      <c r="N968" s="102"/>
      <c r="O968" s="102"/>
    </row>
    <row r="969" spans="5:15" ht="15.75" customHeight="1">
      <c r="E969" s="102"/>
      <c r="M969" s="102"/>
      <c r="N969" s="102"/>
      <c r="O969" s="102"/>
    </row>
    <row r="970" spans="5:15" ht="15.75" customHeight="1">
      <c r="E970" s="102"/>
      <c r="M970" s="102"/>
      <c r="N970" s="102"/>
      <c r="O970" s="102"/>
    </row>
    <row r="971" spans="5:15" ht="15.75" customHeight="1">
      <c r="E971" s="102"/>
      <c r="M971" s="102"/>
      <c r="N971" s="102"/>
      <c r="O971" s="102"/>
    </row>
    <row r="972" spans="5:15" ht="15.75" customHeight="1">
      <c r="E972" s="102"/>
      <c r="M972" s="102"/>
      <c r="N972" s="102"/>
      <c r="O972" s="102"/>
    </row>
    <row r="973" spans="5:15" ht="15.75" customHeight="1">
      <c r="E973" s="102"/>
      <c r="M973" s="102"/>
      <c r="N973" s="102"/>
      <c r="O973" s="102"/>
    </row>
    <row r="974" spans="5:15" ht="15.75" customHeight="1">
      <c r="E974" s="102"/>
      <c r="M974" s="102"/>
      <c r="N974" s="102"/>
      <c r="O974" s="102"/>
    </row>
    <row r="975" spans="5:15" ht="15.75" customHeight="1">
      <c r="E975" s="102"/>
      <c r="M975" s="102"/>
      <c r="N975" s="102"/>
      <c r="O975" s="102"/>
    </row>
    <row r="976" spans="5:15" ht="15.75" customHeight="1">
      <c r="E976" s="102"/>
      <c r="M976" s="102"/>
      <c r="N976" s="102"/>
      <c r="O976" s="102"/>
    </row>
    <row r="977" spans="5:15" ht="15.75" customHeight="1">
      <c r="E977" s="102"/>
      <c r="M977" s="102"/>
      <c r="N977" s="102"/>
      <c r="O977" s="102"/>
    </row>
    <row r="978" spans="5:15" ht="15.75" customHeight="1">
      <c r="E978" s="102"/>
      <c r="M978" s="102"/>
      <c r="N978" s="102"/>
      <c r="O978" s="102"/>
    </row>
    <row r="979" spans="5:15" ht="15.75" customHeight="1">
      <c r="E979" s="102"/>
      <c r="M979" s="102"/>
      <c r="N979" s="102"/>
      <c r="O979" s="102"/>
    </row>
    <row r="980" spans="5:15" ht="15.75" customHeight="1">
      <c r="E980" s="102"/>
      <c r="M980" s="102"/>
      <c r="N980" s="102"/>
      <c r="O980" s="102"/>
    </row>
    <row r="981" spans="5:15" ht="15.75" customHeight="1">
      <c r="E981" s="102"/>
      <c r="M981" s="102"/>
      <c r="N981" s="102"/>
      <c r="O981" s="102"/>
    </row>
    <row r="982" spans="5:15" ht="15.75" customHeight="1">
      <c r="E982" s="102"/>
      <c r="M982" s="102"/>
      <c r="N982" s="102"/>
      <c r="O982" s="102"/>
    </row>
    <row r="983" spans="5:15" ht="15.75" customHeight="1">
      <c r="E983" s="102"/>
      <c r="M983" s="102"/>
      <c r="N983" s="102"/>
      <c r="O983" s="102"/>
    </row>
    <row r="984" spans="5:15" ht="15.75" customHeight="1">
      <c r="E984" s="102"/>
      <c r="M984" s="102"/>
      <c r="N984" s="102"/>
      <c r="O984" s="102"/>
    </row>
    <row r="985" spans="5:15" ht="15.75" customHeight="1">
      <c r="E985" s="102"/>
      <c r="M985" s="102"/>
      <c r="N985" s="102"/>
      <c r="O985" s="102"/>
    </row>
    <row r="986" spans="5:15" ht="15.75" customHeight="1">
      <c r="E986" s="102"/>
      <c r="M986" s="102"/>
      <c r="N986" s="102"/>
      <c r="O986" s="102"/>
    </row>
    <row r="987" spans="5:15" ht="15.75" customHeight="1">
      <c r="E987" s="102"/>
      <c r="M987" s="102"/>
      <c r="N987" s="102"/>
      <c r="O987" s="102"/>
    </row>
    <row r="988" spans="5:15" ht="15.75" customHeight="1">
      <c r="E988" s="102"/>
      <c r="M988" s="102"/>
      <c r="N988" s="102"/>
      <c r="O988" s="102"/>
    </row>
    <row r="989" spans="5:15" ht="15.75" customHeight="1">
      <c r="E989" s="102"/>
      <c r="M989" s="102"/>
      <c r="N989" s="102"/>
      <c r="O989" s="102"/>
    </row>
    <row r="990" spans="5:15" ht="15.75" customHeight="1">
      <c r="E990" s="102"/>
      <c r="M990" s="102"/>
      <c r="N990" s="102"/>
      <c r="O990" s="102"/>
    </row>
    <row r="991" spans="5:15" ht="15.75" customHeight="1">
      <c r="E991" s="102"/>
      <c r="M991" s="102"/>
      <c r="N991" s="102"/>
      <c r="O991" s="102"/>
    </row>
    <row r="992" spans="5:15" ht="15.75" customHeight="1">
      <c r="E992" s="102"/>
      <c r="M992" s="102"/>
      <c r="N992" s="102"/>
      <c r="O992" s="102"/>
    </row>
    <row r="993" spans="5:15" ht="15.75" customHeight="1">
      <c r="E993" s="102"/>
      <c r="M993" s="102"/>
      <c r="N993" s="102"/>
      <c r="O993" s="102"/>
    </row>
    <row r="994" spans="5:15" ht="15.75" customHeight="1">
      <c r="E994" s="102"/>
      <c r="M994" s="102"/>
      <c r="N994" s="102"/>
      <c r="O994" s="102"/>
    </row>
    <row r="995" spans="5:15" ht="15.75" customHeight="1">
      <c r="E995" s="102"/>
      <c r="M995" s="102"/>
      <c r="N995" s="102"/>
      <c r="O995" s="102"/>
    </row>
    <row r="996" spans="5:15" ht="15.75" customHeight="1">
      <c r="E996" s="102"/>
      <c r="M996" s="102"/>
      <c r="N996" s="102"/>
      <c r="O996" s="102"/>
    </row>
    <row r="997" spans="5:15" ht="15.75" customHeight="1">
      <c r="E997" s="102"/>
      <c r="M997" s="102"/>
      <c r="N997" s="102"/>
      <c r="O997" s="102"/>
    </row>
    <row r="998" spans="5:15" ht="15.75" customHeight="1">
      <c r="E998" s="102"/>
      <c r="M998" s="102"/>
      <c r="N998" s="102"/>
      <c r="O998" s="102"/>
    </row>
    <row r="999" spans="5:15" ht="15.75" customHeight="1">
      <c r="E999" s="102"/>
      <c r="M999" s="102"/>
      <c r="N999" s="102"/>
      <c r="O999" s="102"/>
    </row>
    <row r="1000" spans="5:15" ht="15.75" customHeight="1">
      <c r="E1000" s="102"/>
      <c r="M1000" s="102"/>
      <c r="N1000" s="102"/>
      <c r="O1000" s="102"/>
    </row>
  </sheetData>
  <autoFilter ref="A1:W135" xr:uid="{00000000-0009-0000-0000-000004000000}">
    <filterColumn colId="12">
      <filters blank="1"/>
    </filterColumn>
  </autoFilter>
  <mergeCells count="1">
    <mergeCell ref="A135:W135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Audit Croisé</vt:lpstr>
      <vt:lpstr>cotation préalable</vt:lpstr>
      <vt:lpstr>grille indemnité</vt:lpstr>
      <vt:lpstr>Mapping pannes</vt:lpstr>
      <vt:lpstr>Calcul indemnités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Thomas Vié</cp:lastModifiedBy>
  <dcterms:created xsi:type="dcterms:W3CDTF">2026-06-23T15:33:35Z</dcterms:created>
  <dcterms:modified xsi:type="dcterms:W3CDTF">2026-09-07T13:57:44Z</dcterms:modified>
</cp:coreProperties>
</file>